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БЗАК\БЛАНКИ ЗАКАЗА\"/>
    </mc:Choice>
  </mc:AlternateContent>
  <xr:revisionPtr revIDLastSave="0" documentId="13_ncr:1_{09FA0F13-443D-4DCA-9ACC-222B8212D760}" xr6:coauthVersionLast="47" xr6:coauthVersionMax="47" xr10:uidLastSave="{00000000-0000-0000-0000-000000000000}"/>
  <bookViews>
    <workbookView xWindow="-120" yWindow="-120" windowWidth="20730" windowHeight="11160" tabRatio="500" firstSheet="1" activeTab="1" xr2:uid="{00000000-000D-0000-FFFF-FFFF00000000}"/>
  </bookViews>
  <sheets>
    <sheet name="Лист1" sheetId="1" state="hidden" r:id="rId1"/>
    <sheet name="Бланк заказа с НДС" sheetId="2" r:id="rId2"/>
    <sheet name="Лист2" sheetId="3" state="hidden" r:id="rId3"/>
    <sheet name="Коды ТНВЭД" sheetId="17" r:id="rId4"/>
    <sheet name="Прайс общ" sheetId="5" r:id="rId5"/>
    <sheet name="Прайс осн" sheetId="10" r:id="rId6"/>
    <sheet name="Прайс зонт" sheetId="11" r:id="rId7"/>
    <sheet name="Прайс ином" sheetId="12" r:id="rId8"/>
    <sheet name="Бонус" sheetId="4" r:id="rId9"/>
    <sheet name="Фокусный продукт" sheetId="6" r:id="rId10"/>
  </sheets>
  <definedNames>
    <definedName name="_xlnm._FilterDatabase" localSheetId="1" hidden="1">'Бланк заказа с НДС'!$A$5:$BB$339</definedName>
    <definedName name="_xlnm._FilterDatabase" localSheetId="3" hidden="1">'Коды ТНВЭД'!$A$5:$H$347</definedName>
    <definedName name="_xlnm._FilterDatabase" localSheetId="6" hidden="1">'Прайс зонт'!$A$10:$N$95</definedName>
    <definedName name="_xlnm._FilterDatabase" localSheetId="7" hidden="1">'Прайс ином'!$A$10:$N$171</definedName>
    <definedName name="_xlnm._FilterDatabase" localSheetId="4" hidden="1">'Прайс общ'!$A$10:$N$344</definedName>
    <definedName name="_xlnm._FilterDatabase" localSheetId="5" hidden="1">'Прайс осн'!$A$10:$N$140</definedName>
    <definedName name="_xlnm.Print_Area" localSheetId="1">'Бланк заказа с НДС'!$A$1:$V$348</definedName>
    <definedName name="_xlnm.Print_Area" localSheetId="8">Бонус!$A$1:$D$83</definedName>
    <definedName name="_xlnm.Print_Area" localSheetId="3">'Коды ТНВЭД'!$A$1:$H$348</definedName>
    <definedName name="_xlnm.Print_Area" localSheetId="6">'Прайс зонт'!$A$8:$M$95</definedName>
    <definedName name="_xlnm.Print_Area" localSheetId="7">'Прайс ином'!$A$8:$M$169</definedName>
    <definedName name="_xlnm.Print_Area" localSheetId="4">'Прайс общ'!$A$8:$M$342</definedName>
    <definedName name="_xlnm.Print_Area" localSheetId="5">'Прайс осн'!$A$8:$M$140</definedName>
  </definedNames>
  <calcPr calcId="191029"/>
</workbook>
</file>

<file path=xl/calcChain.xml><?xml version="1.0" encoding="utf-8"?>
<calcChain xmlns="http://schemas.openxmlformats.org/spreadsheetml/2006/main">
  <c r="A339" i="17" l="1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66" i="17"/>
  <c r="A65" i="17"/>
  <c r="A64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X107" i="2" l="1"/>
  <c r="X108" i="2"/>
  <c r="X109" i="2"/>
  <c r="J171" i="12"/>
  <c r="K171" i="12" s="1"/>
  <c r="L171" i="12" s="1"/>
  <c r="M171" i="12" s="1"/>
  <c r="I171" i="12"/>
  <c r="H171" i="12"/>
  <c r="G171" i="12"/>
  <c r="F171" i="12"/>
  <c r="E171" i="12"/>
  <c r="D171" i="12"/>
  <c r="C171" i="12"/>
  <c r="B171" i="12"/>
  <c r="J170" i="12"/>
  <c r="K170" i="12" s="1"/>
  <c r="L170" i="12" s="1"/>
  <c r="M170" i="12" s="1"/>
  <c r="I170" i="12"/>
  <c r="H170" i="12"/>
  <c r="G170" i="12"/>
  <c r="F170" i="12"/>
  <c r="E170" i="12"/>
  <c r="D170" i="12"/>
  <c r="C170" i="12"/>
  <c r="B170" i="12"/>
  <c r="J169" i="12"/>
  <c r="K169" i="12" s="1"/>
  <c r="L169" i="12" s="1"/>
  <c r="M169" i="12" s="1"/>
  <c r="I169" i="12"/>
  <c r="H169" i="12"/>
  <c r="G169" i="12"/>
  <c r="F169" i="12"/>
  <c r="E169" i="12"/>
  <c r="D169" i="12"/>
  <c r="C169" i="12"/>
  <c r="J168" i="12"/>
  <c r="K168" i="12" s="1"/>
  <c r="L168" i="12" s="1"/>
  <c r="M168" i="12" s="1"/>
  <c r="I168" i="12"/>
  <c r="H168" i="12"/>
  <c r="G168" i="12"/>
  <c r="F168" i="12"/>
  <c r="E168" i="12"/>
  <c r="D168" i="12"/>
  <c r="C168" i="12"/>
  <c r="B168" i="12"/>
  <c r="J167" i="12"/>
  <c r="K167" i="12" s="1"/>
  <c r="L167" i="12" s="1"/>
  <c r="M167" i="12" s="1"/>
  <c r="I167" i="12"/>
  <c r="H167" i="12"/>
  <c r="G167" i="12"/>
  <c r="F167" i="12"/>
  <c r="E167" i="12"/>
  <c r="D167" i="12"/>
  <c r="C167" i="12"/>
  <c r="B167" i="12"/>
  <c r="J166" i="12"/>
  <c r="K166" i="12" s="1"/>
  <c r="L166" i="12" s="1"/>
  <c r="M166" i="12" s="1"/>
  <c r="I166" i="12"/>
  <c r="H166" i="12"/>
  <c r="G166" i="12"/>
  <c r="F166" i="12"/>
  <c r="E166" i="12"/>
  <c r="D166" i="12"/>
  <c r="C166" i="12"/>
  <c r="B166" i="12"/>
  <c r="J165" i="12"/>
  <c r="K165" i="12" s="1"/>
  <c r="L165" i="12" s="1"/>
  <c r="M165" i="12" s="1"/>
  <c r="I165" i="12"/>
  <c r="H165" i="12"/>
  <c r="G165" i="12"/>
  <c r="F165" i="12"/>
  <c r="E165" i="12"/>
  <c r="D165" i="12"/>
  <c r="C165" i="12"/>
  <c r="B165" i="12"/>
  <c r="J164" i="12"/>
  <c r="K164" i="12" s="1"/>
  <c r="L164" i="12" s="1"/>
  <c r="M164" i="12" s="1"/>
  <c r="I164" i="12"/>
  <c r="H164" i="12"/>
  <c r="G164" i="12"/>
  <c r="F164" i="12"/>
  <c r="E164" i="12"/>
  <c r="D164" i="12"/>
  <c r="C164" i="12"/>
  <c r="J163" i="12"/>
  <c r="K163" i="12" s="1"/>
  <c r="L163" i="12" s="1"/>
  <c r="M163" i="12" s="1"/>
  <c r="I163" i="12"/>
  <c r="H163" i="12"/>
  <c r="G163" i="12"/>
  <c r="F163" i="12"/>
  <c r="E163" i="12"/>
  <c r="D163" i="12"/>
  <c r="C163" i="12"/>
  <c r="B163" i="12"/>
  <c r="J162" i="12"/>
  <c r="K162" i="12" s="1"/>
  <c r="L162" i="12" s="1"/>
  <c r="M162" i="12" s="1"/>
  <c r="I162" i="12"/>
  <c r="H162" i="12"/>
  <c r="G162" i="12"/>
  <c r="F162" i="12"/>
  <c r="E162" i="12"/>
  <c r="D162" i="12"/>
  <c r="C162" i="12"/>
  <c r="B162" i="12"/>
  <c r="J161" i="12"/>
  <c r="K161" i="12" s="1"/>
  <c r="L161" i="12" s="1"/>
  <c r="M161" i="12" s="1"/>
  <c r="I161" i="12"/>
  <c r="H161" i="12"/>
  <c r="G161" i="12"/>
  <c r="F161" i="12"/>
  <c r="E161" i="12"/>
  <c r="D161" i="12"/>
  <c r="C161" i="12"/>
  <c r="B161" i="12"/>
  <c r="J160" i="12"/>
  <c r="K160" i="12" s="1"/>
  <c r="L160" i="12" s="1"/>
  <c r="M160" i="12" s="1"/>
  <c r="I160" i="12"/>
  <c r="H160" i="12"/>
  <c r="G160" i="12"/>
  <c r="F160" i="12"/>
  <c r="E160" i="12"/>
  <c r="D160" i="12"/>
  <c r="C160" i="12"/>
  <c r="B160" i="12"/>
  <c r="J159" i="12"/>
  <c r="K159" i="12" s="1"/>
  <c r="L159" i="12" s="1"/>
  <c r="M159" i="12" s="1"/>
  <c r="I159" i="12"/>
  <c r="H159" i="12"/>
  <c r="G159" i="12"/>
  <c r="F159" i="12"/>
  <c r="E159" i="12"/>
  <c r="D159" i="12"/>
  <c r="C159" i="12"/>
  <c r="B159" i="12"/>
  <c r="J158" i="12"/>
  <c r="K158" i="12" s="1"/>
  <c r="L158" i="12" s="1"/>
  <c r="M158" i="12" s="1"/>
  <c r="I158" i="12"/>
  <c r="H158" i="12"/>
  <c r="G158" i="12"/>
  <c r="F158" i="12"/>
  <c r="E158" i="12"/>
  <c r="D158" i="12"/>
  <c r="C158" i="12"/>
  <c r="J157" i="12"/>
  <c r="K157" i="12" s="1"/>
  <c r="L157" i="12" s="1"/>
  <c r="M157" i="12" s="1"/>
  <c r="I157" i="12"/>
  <c r="H157" i="12"/>
  <c r="G157" i="12"/>
  <c r="F157" i="12"/>
  <c r="E157" i="12"/>
  <c r="D157" i="12"/>
  <c r="C157" i="12"/>
  <c r="B157" i="12"/>
  <c r="J156" i="12"/>
  <c r="K156" i="12" s="1"/>
  <c r="L156" i="12" s="1"/>
  <c r="M156" i="12" s="1"/>
  <c r="I156" i="12"/>
  <c r="H156" i="12"/>
  <c r="G156" i="12"/>
  <c r="F156" i="12"/>
  <c r="E156" i="12"/>
  <c r="D156" i="12"/>
  <c r="C156" i="12"/>
  <c r="B156" i="12"/>
  <c r="J155" i="12"/>
  <c r="K155" i="12" s="1"/>
  <c r="L155" i="12" s="1"/>
  <c r="M155" i="12" s="1"/>
  <c r="I155" i="12"/>
  <c r="H155" i="12"/>
  <c r="G155" i="12"/>
  <c r="F155" i="12"/>
  <c r="E155" i="12"/>
  <c r="D155" i="12"/>
  <c r="C155" i="12"/>
  <c r="B155" i="12"/>
  <c r="J154" i="12"/>
  <c r="K154" i="12" s="1"/>
  <c r="L154" i="12" s="1"/>
  <c r="M154" i="12" s="1"/>
  <c r="I154" i="12"/>
  <c r="H154" i="12"/>
  <c r="G154" i="12"/>
  <c r="F154" i="12"/>
  <c r="E154" i="12"/>
  <c r="D154" i="12"/>
  <c r="C154" i="12"/>
  <c r="B154" i="12"/>
  <c r="J153" i="12"/>
  <c r="K153" i="12" s="1"/>
  <c r="L153" i="12" s="1"/>
  <c r="M153" i="12" s="1"/>
  <c r="I153" i="12"/>
  <c r="H153" i="12"/>
  <c r="G153" i="12"/>
  <c r="F153" i="12"/>
  <c r="E153" i="12"/>
  <c r="D153" i="12"/>
  <c r="C153" i="12"/>
  <c r="B153" i="12"/>
  <c r="J152" i="12"/>
  <c r="K152" i="12" s="1"/>
  <c r="L152" i="12" s="1"/>
  <c r="M152" i="12" s="1"/>
  <c r="I152" i="12"/>
  <c r="H152" i="12"/>
  <c r="G152" i="12"/>
  <c r="F152" i="12"/>
  <c r="E152" i="12"/>
  <c r="D152" i="12"/>
  <c r="C152" i="12"/>
  <c r="B152" i="12"/>
  <c r="J151" i="12"/>
  <c r="K151" i="12" s="1"/>
  <c r="L151" i="12" s="1"/>
  <c r="M151" i="12" s="1"/>
  <c r="I151" i="12"/>
  <c r="H151" i="12"/>
  <c r="G151" i="12"/>
  <c r="F151" i="12"/>
  <c r="E151" i="12"/>
  <c r="D151" i="12"/>
  <c r="C151" i="12"/>
  <c r="B151" i="12"/>
  <c r="J150" i="12"/>
  <c r="K150" i="12" s="1"/>
  <c r="L150" i="12" s="1"/>
  <c r="M150" i="12" s="1"/>
  <c r="I150" i="12"/>
  <c r="H150" i="12"/>
  <c r="G150" i="12"/>
  <c r="F150" i="12"/>
  <c r="E150" i="12"/>
  <c r="D150" i="12"/>
  <c r="C150" i="12"/>
  <c r="B150" i="12"/>
  <c r="J149" i="12"/>
  <c r="K149" i="12" s="1"/>
  <c r="L149" i="12" s="1"/>
  <c r="M149" i="12" s="1"/>
  <c r="I149" i="12"/>
  <c r="H149" i="12"/>
  <c r="G149" i="12"/>
  <c r="F149" i="12"/>
  <c r="E149" i="12"/>
  <c r="D149" i="12"/>
  <c r="C149" i="12"/>
  <c r="B149" i="12"/>
  <c r="J148" i="12"/>
  <c r="K148" i="12" s="1"/>
  <c r="L148" i="12" s="1"/>
  <c r="M148" i="12" s="1"/>
  <c r="I148" i="12"/>
  <c r="H148" i="12"/>
  <c r="G148" i="12"/>
  <c r="F148" i="12"/>
  <c r="E148" i="12"/>
  <c r="D148" i="12"/>
  <c r="C148" i="12"/>
  <c r="B148" i="12"/>
  <c r="J147" i="12"/>
  <c r="K147" i="12" s="1"/>
  <c r="L147" i="12" s="1"/>
  <c r="M147" i="12" s="1"/>
  <c r="I147" i="12"/>
  <c r="H147" i="12"/>
  <c r="G147" i="12"/>
  <c r="F147" i="12"/>
  <c r="E147" i="12"/>
  <c r="D147" i="12"/>
  <c r="C147" i="12"/>
  <c r="B147" i="12"/>
  <c r="J146" i="12"/>
  <c r="K146" i="12" s="1"/>
  <c r="L146" i="12" s="1"/>
  <c r="M146" i="12" s="1"/>
  <c r="I146" i="12"/>
  <c r="H146" i="12"/>
  <c r="G146" i="12"/>
  <c r="F146" i="12"/>
  <c r="E146" i="12"/>
  <c r="D146" i="12"/>
  <c r="C146" i="12"/>
  <c r="J145" i="12"/>
  <c r="K145" i="12" s="1"/>
  <c r="L145" i="12" s="1"/>
  <c r="M145" i="12" s="1"/>
  <c r="I145" i="12"/>
  <c r="H145" i="12"/>
  <c r="G145" i="12"/>
  <c r="F145" i="12"/>
  <c r="E145" i="12"/>
  <c r="D145" i="12"/>
  <c r="C145" i="12"/>
  <c r="B145" i="12"/>
  <c r="J144" i="12"/>
  <c r="K144" i="12" s="1"/>
  <c r="L144" i="12" s="1"/>
  <c r="M144" i="12" s="1"/>
  <c r="I144" i="12"/>
  <c r="H144" i="12"/>
  <c r="G144" i="12"/>
  <c r="F144" i="12"/>
  <c r="E144" i="12"/>
  <c r="D144" i="12"/>
  <c r="C144" i="12"/>
  <c r="B144" i="12"/>
  <c r="J143" i="12"/>
  <c r="K143" i="12" s="1"/>
  <c r="L143" i="12" s="1"/>
  <c r="M143" i="12" s="1"/>
  <c r="I143" i="12"/>
  <c r="H143" i="12"/>
  <c r="G143" i="12"/>
  <c r="F143" i="12"/>
  <c r="E143" i="12"/>
  <c r="D143" i="12"/>
  <c r="C143" i="12"/>
  <c r="B143" i="12"/>
  <c r="J142" i="12"/>
  <c r="K142" i="12" s="1"/>
  <c r="L142" i="12" s="1"/>
  <c r="M142" i="12" s="1"/>
  <c r="I142" i="12"/>
  <c r="H142" i="12"/>
  <c r="G142" i="12"/>
  <c r="F142" i="12"/>
  <c r="E142" i="12"/>
  <c r="D142" i="12"/>
  <c r="C142" i="12"/>
  <c r="B142" i="12"/>
  <c r="J141" i="12"/>
  <c r="K141" i="12" s="1"/>
  <c r="L141" i="12" s="1"/>
  <c r="M141" i="12" s="1"/>
  <c r="I141" i="12"/>
  <c r="H141" i="12"/>
  <c r="G141" i="12"/>
  <c r="F141" i="12"/>
  <c r="E141" i="12"/>
  <c r="D141" i="12"/>
  <c r="C141" i="12"/>
  <c r="B141" i="12"/>
  <c r="J140" i="12"/>
  <c r="K140" i="12" s="1"/>
  <c r="L140" i="12" s="1"/>
  <c r="M140" i="12" s="1"/>
  <c r="I140" i="12"/>
  <c r="H140" i="12"/>
  <c r="G140" i="12"/>
  <c r="F140" i="12"/>
  <c r="E140" i="12"/>
  <c r="D140" i="12"/>
  <c r="C140" i="12"/>
  <c r="B140" i="12"/>
  <c r="J139" i="12"/>
  <c r="K139" i="12" s="1"/>
  <c r="L139" i="12" s="1"/>
  <c r="M139" i="12" s="1"/>
  <c r="I139" i="12"/>
  <c r="H139" i="12"/>
  <c r="G139" i="12"/>
  <c r="F139" i="12"/>
  <c r="E139" i="12"/>
  <c r="D139" i="12"/>
  <c r="C139" i="12"/>
  <c r="B139" i="12"/>
  <c r="J138" i="12"/>
  <c r="K138" i="12" s="1"/>
  <c r="L138" i="12" s="1"/>
  <c r="M138" i="12" s="1"/>
  <c r="I138" i="12"/>
  <c r="H138" i="12"/>
  <c r="G138" i="12"/>
  <c r="F138" i="12"/>
  <c r="E138" i="12"/>
  <c r="D138" i="12"/>
  <c r="C138" i="12"/>
  <c r="B138" i="12"/>
  <c r="J137" i="12"/>
  <c r="K137" i="12" s="1"/>
  <c r="L137" i="12" s="1"/>
  <c r="M137" i="12" s="1"/>
  <c r="I137" i="12"/>
  <c r="H137" i="12"/>
  <c r="G137" i="12"/>
  <c r="F137" i="12"/>
  <c r="E137" i="12"/>
  <c r="D137" i="12"/>
  <c r="C137" i="12"/>
  <c r="B137" i="12"/>
  <c r="J136" i="12"/>
  <c r="K136" i="12" s="1"/>
  <c r="L136" i="12" s="1"/>
  <c r="M136" i="12" s="1"/>
  <c r="I136" i="12"/>
  <c r="H136" i="12"/>
  <c r="G136" i="12"/>
  <c r="F136" i="12"/>
  <c r="E136" i="12"/>
  <c r="D136" i="12"/>
  <c r="C136" i="12"/>
  <c r="J135" i="12"/>
  <c r="K135" i="12" s="1"/>
  <c r="L135" i="12" s="1"/>
  <c r="M135" i="12" s="1"/>
  <c r="I135" i="12"/>
  <c r="H135" i="12"/>
  <c r="G135" i="12"/>
  <c r="F135" i="12"/>
  <c r="E135" i="12"/>
  <c r="D135" i="12"/>
  <c r="C135" i="12"/>
  <c r="B135" i="12"/>
  <c r="J134" i="12"/>
  <c r="K134" i="12" s="1"/>
  <c r="L134" i="12" s="1"/>
  <c r="M134" i="12" s="1"/>
  <c r="I134" i="12"/>
  <c r="H134" i="12"/>
  <c r="G134" i="12"/>
  <c r="F134" i="12"/>
  <c r="E134" i="12"/>
  <c r="D134" i="12"/>
  <c r="C134" i="12"/>
  <c r="B134" i="12"/>
  <c r="J133" i="12"/>
  <c r="K133" i="12" s="1"/>
  <c r="L133" i="12" s="1"/>
  <c r="M133" i="12" s="1"/>
  <c r="I133" i="12"/>
  <c r="H133" i="12"/>
  <c r="G133" i="12"/>
  <c r="F133" i="12"/>
  <c r="E133" i="12"/>
  <c r="D133" i="12"/>
  <c r="C133" i="12"/>
  <c r="B133" i="12"/>
  <c r="J132" i="12"/>
  <c r="K132" i="12" s="1"/>
  <c r="L132" i="12" s="1"/>
  <c r="M132" i="12" s="1"/>
  <c r="I132" i="12"/>
  <c r="H132" i="12"/>
  <c r="G132" i="12"/>
  <c r="F132" i="12"/>
  <c r="E132" i="12"/>
  <c r="D132" i="12"/>
  <c r="C132" i="12"/>
  <c r="B132" i="12"/>
  <c r="J131" i="12"/>
  <c r="K131" i="12" s="1"/>
  <c r="L131" i="12" s="1"/>
  <c r="M131" i="12" s="1"/>
  <c r="I131" i="12"/>
  <c r="H131" i="12"/>
  <c r="G131" i="12"/>
  <c r="F131" i="12"/>
  <c r="E131" i="12"/>
  <c r="D131" i="12"/>
  <c r="C131" i="12"/>
  <c r="B131" i="12"/>
  <c r="J130" i="12"/>
  <c r="K130" i="12" s="1"/>
  <c r="L130" i="12" s="1"/>
  <c r="M130" i="12" s="1"/>
  <c r="I130" i="12"/>
  <c r="H130" i="12"/>
  <c r="G130" i="12"/>
  <c r="F130" i="12"/>
  <c r="E130" i="12"/>
  <c r="D130" i="12"/>
  <c r="C130" i="12"/>
  <c r="J129" i="12"/>
  <c r="K129" i="12" s="1"/>
  <c r="L129" i="12" s="1"/>
  <c r="M129" i="12" s="1"/>
  <c r="I129" i="12"/>
  <c r="H129" i="12"/>
  <c r="G129" i="12"/>
  <c r="F129" i="12"/>
  <c r="E129" i="12"/>
  <c r="D129" i="12"/>
  <c r="C129" i="12"/>
  <c r="B129" i="12"/>
  <c r="J128" i="12"/>
  <c r="K128" i="12" s="1"/>
  <c r="L128" i="12" s="1"/>
  <c r="M128" i="12" s="1"/>
  <c r="I128" i="12"/>
  <c r="H128" i="12"/>
  <c r="G128" i="12"/>
  <c r="F128" i="12"/>
  <c r="E128" i="12"/>
  <c r="D128" i="12"/>
  <c r="C128" i="12"/>
  <c r="B128" i="12"/>
  <c r="J127" i="12"/>
  <c r="K127" i="12" s="1"/>
  <c r="L127" i="12" s="1"/>
  <c r="M127" i="12" s="1"/>
  <c r="I127" i="12"/>
  <c r="H127" i="12"/>
  <c r="G127" i="12"/>
  <c r="F127" i="12"/>
  <c r="E127" i="12"/>
  <c r="D127" i="12"/>
  <c r="C127" i="12"/>
  <c r="B127" i="12"/>
  <c r="J126" i="12"/>
  <c r="K126" i="12" s="1"/>
  <c r="L126" i="12" s="1"/>
  <c r="M126" i="12" s="1"/>
  <c r="I126" i="12"/>
  <c r="H126" i="12"/>
  <c r="G126" i="12"/>
  <c r="F126" i="12"/>
  <c r="E126" i="12"/>
  <c r="D126" i="12"/>
  <c r="C126" i="12"/>
  <c r="B126" i="12"/>
  <c r="J125" i="12"/>
  <c r="K125" i="12" s="1"/>
  <c r="L125" i="12" s="1"/>
  <c r="M125" i="12" s="1"/>
  <c r="I125" i="12"/>
  <c r="H125" i="12"/>
  <c r="G125" i="12"/>
  <c r="F125" i="12"/>
  <c r="E125" i="12"/>
  <c r="D125" i="12"/>
  <c r="C125" i="12"/>
  <c r="J124" i="12"/>
  <c r="K124" i="12" s="1"/>
  <c r="L124" i="12" s="1"/>
  <c r="M124" i="12" s="1"/>
  <c r="I124" i="12"/>
  <c r="H124" i="12"/>
  <c r="G124" i="12"/>
  <c r="F124" i="12"/>
  <c r="E124" i="12"/>
  <c r="D124" i="12"/>
  <c r="C124" i="12"/>
  <c r="B124" i="12"/>
  <c r="J123" i="12"/>
  <c r="K123" i="12" s="1"/>
  <c r="L123" i="12" s="1"/>
  <c r="M123" i="12" s="1"/>
  <c r="I123" i="12"/>
  <c r="H123" i="12"/>
  <c r="G123" i="12"/>
  <c r="F123" i="12"/>
  <c r="E123" i="12"/>
  <c r="D123" i="12"/>
  <c r="C123" i="12"/>
  <c r="B123" i="12"/>
  <c r="J122" i="12"/>
  <c r="K122" i="12" s="1"/>
  <c r="L122" i="12" s="1"/>
  <c r="M122" i="12" s="1"/>
  <c r="I122" i="12"/>
  <c r="H122" i="12"/>
  <c r="G122" i="12"/>
  <c r="F122" i="12"/>
  <c r="E122" i="12"/>
  <c r="D122" i="12"/>
  <c r="C122" i="12"/>
  <c r="B122" i="12"/>
  <c r="J121" i="12"/>
  <c r="K121" i="12" s="1"/>
  <c r="L121" i="12" s="1"/>
  <c r="M121" i="12" s="1"/>
  <c r="I121" i="12"/>
  <c r="H121" i="12"/>
  <c r="G121" i="12"/>
  <c r="F121" i="12"/>
  <c r="E121" i="12"/>
  <c r="D121" i="12"/>
  <c r="C121" i="12"/>
  <c r="J120" i="12"/>
  <c r="K120" i="12" s="1"/>
  <c r="L120" i="12" s="1"/>
  <c r="M120" i="12" s="1"/>
  <c r="I120" i="12"/>
  <c r="H120" i="12"/>
  <c r="G120" i="12"/>
  <c r="F120" i="12"/>
  <c r="E120" i="12"/>
  <c r="D120" i="12"/>
  <c r="C120" i="12"/>
  <c r="B120" i="12"/>
  <c r="J119" i="12"/>
  <c r="K119" i="12" s="1"/>
  <c r="L119" i="12" s="1"/>
  <c r="M119" i="12" s="1"/>
  <c r="I119" i="12"/>
  <c r="H119" i="12"/>
  <c r="G119" i="12"/>
  <c r="F119" i="12"/>
  <c r="E119" i="12"/>
  <c r="D119" i="12"/>
  <c r="C119" i="12"/>
  <c r="B119" i="12"/>
  <c r="J118" i="12"/>
  <c r="K118" i="12" s="1"/>
  <c r="L118" i="12" s="1"/>
  <c r="M118" i="12" s="1"/>
  <c r="I118" i="12"/>
  <c r="H118" i="12"/>
  <c r="G118" i="12"/>
  <c r="F118" i="12"/>
  <c r="E118" i="12"/>
  <c r="D118" i="12"/>
  <c r="C118" i="12"/>
  <c r="J117" i="12"/>
  <c r="K117" i="12" s="1"/>
  <c r="L117" i="12" s="1"/>
  <c r="M117" i="12" s="1"/>
  <c r="I117" i="12"/>
  <c r="H117" i="12"/>
  <c r="G117" i="12"/>
  <c r="F117" i="12"/>
  <c r="E117" i="12"/>
  <c r="D117" i="12"/>
  <c r="C117" i="12"/>
  <c r="B117" i="12"/>
  <c r="J116" i="12"/>
  <c r="K116" i="12" s="1"/>
  <c r="L116" i="12" s="1"/>
  <c r="M116" i="12" s="1"/>
  <c r="I116" i="12"/>
  <c r="H116" i="12"/>
  <c r="G116" i="12"/>
  <c r="F116" i="12"/>
  <c r="E116" i="12"/>
  <c r="D116" i="12"/>
  <c r="C116" i="12"/>
  <c r="B116" i="12"/>
  <c r="J115" i="12"/>
  <c r="K115" i="12" s="1"/>
  <c r="L115" i="12" s="1"/>
  <c r="M115" i="12" s="1"/>
  <c r="I115" i="12"/>
  <c r="H115" i="12"/>
  <c r="G115" i="12"/>
  <c r="F115" i="12"/>
  <c r="E115" i="12"/>
  <c r="D115" i="12"/>
  <c r="C115" i="12"/>
  <c r="B115" i="12"/>
  <c r="J114" i="12"/>
  <c r="K114" i="12" s="1"/>
  <c r="L114" i="12" s="1"/>
  <c r="M114" i="12" s="1"/>
  <c r="I114" i="12"/>
  <c r="H114" i="12"/>
  <c r="G114" i="12"/>
  <c r="F114" i="12"/>
  <c r="E114" i="12"/>
  <c r="D114" i="12"/>
  <c r="C114" i="12"/>
  <c r="J113" i="12"/>
  <c r="K113" i="12" s="1"/>
  <c r="L113" i="12" s="1"/>
  <c r="M113" i="12" s="1"/>
  <c r="I113" i="12"/>
  <c r="H113" i="12"/>
  <c r="G113" i="12"/>
  <c r="F113" i="12"/>
  <c r="E113" i="12"/>
  <c r="D113" i="12"/>
  <c r="C113" i="12"/>
  <c r="B113" i="12"/>
  <c r="J112" i="12"/>
  <c r="K112" i="12" s="1"/>
  <c r="L112" i="12" s="1"/>
  <c r="M112" i="12" s="1"/>
  <c r="I112" i="12"/>
  <c r="H112" i="12"/>
  <c r="G112" i="12"/>
  <c r="F112" i="12"/>
  <c r="E112" i="12"/>
  <c r="D112" i="12"/>
  <c r="C112" i="12"/>
  <c r="B112" i="12"/>
  <c r="J111" i="12"/>
  <c r="K111" i="12" s="1"/>
  <c r="L111" i="12" s="1"/>
  <c r="M111" i="12" s="1"/>
  <c r="I111" i="12"/>
  <c r="H111" i="12"/>
  <c r="G111" i="12"/>
  <c r="F111" i="12"/>
  <c r="E111" i="12"/>
  <c r="D111" i="12"/>
  <c r="C111" i="12"/>
  <c r="B111" i="12"/>
  <c r="J110" i="12"/>
  <c r="K110" i="12" s="1"/>
  <c r="L110" i="12" s="1"/>
  <c r="M110" i="12" s="1"/>
  <c r="I110" i="12"/>
  <c r="H110" i="12"/>
  <c r="G110" i="12"/>
  <c r="F110" i="12"/>
  <c r="E110" i="12"/>
  <c r="D110" i="12"/>
  <c r="C110" i="12"/>
  <c r="B110" i="12"/>
  <c r="J109" i="12"/>
  <c r="K109" i="12" s="1"/>
  <c r="L109" i="12" s="1"/>
  <c r="M109" i="12" s="1"/>
  <c r="I109" i="12"/>
  <c r="H109" i="12"/>
  <c r="G109" i="12"/>
  <c r="F109" i="12"/>
  <c r="E109" i="12"/>
  <c r="D109" i="12"/>
  <c r="C109" i="12"/>
  <c r="B109" i="12"/>
  <c r="J108" i="12"/>
  <c r="K108" i="12" s="1"/>
  <c r="L108" i="12" s="1"/>
  <c r="M108" i="12" s="1"/>
  <c r="I108" i="12"/>
  <c r="H108" i="12"/>
  <c r="G108" i="12"/>
  <c r="F108" i="12"/>
  <c r="E108" i="12"/>
  <c r="D108" i="12"/>
  <c r="C108" i="12"/>
  <c r="B108" i="12"/>
  <c r="J107" i="12"/>
  <c r="K107" i="12" s="1"/>
  <c r="L107" i="12" s="1"/>
  <c r="M107" i="12" s="1"/>
  <c r="I107" i="12"/>
  <c r="H107" i="12"/>
  <c r="G107" i="12"/>
  <c r="F107" i="12"/>
  <c r="E107" i="12"/>
  <c r="D107" i="12"/>
  <c r="C107" i="12"/>
  <c r="B107" i="12"/>
  <c r="J106" i="12"/>
  <c r="K106" i="12" s="1"/>
  <c r="L106" i="12" s="1"/>
  <c r="M106" i="12" s="1"/>
  <c r="I106" i="12"/>
  <c r="H106" i="12"/>
  <c r="G106" i="12"/>
  <c r="F106" i="12"/>
  <c r="E106" i="12"/>
  <c r="D106" i="12"/>
  <c r="C106" i="12"/>
  <c r="B106" i="12"/>
  <c r="J105" i="12"/>
  <c r="K105" i="12" s="1"/>
  <c r="L105" i="12" s="1"/>
  <c r="M105" i="12" s="1"/>
  <c r="I105" i="12"/>
  <c r="H105" i="12"/>
  <c r="G105" i="12"/>
  <c r="F105" i="12"/>
  <c r="E105" i="12"/>
  <c r="D105" i="12"/>
  <c r="C105" i="12"/>
  <c r="B105" i="12"/>
  <c r="J104" i="12"/>
  <c r="K104" i="12" s="1"/>
  <c r="L104" i="12" s="1"/>
  <c r="M104" i="12" s="1"/>
  <c r="I104" i="12"/>
  <c r="H104" i="12"/>
  <c r="G104" i="12"/>
  <c r="F104" i="12"/>
  <c r="E104" i="12"/>
  <c r="D104" i="12"/>
  <c r="C104" i="12"/>
  <c r="B104" i="12"/>
  <c r="J103" i="12"/>
  <c r="K103" i="12" s="1"/>
  <c r="L103" i="12" s="1"/>
  <c r="M103" i="12" s="1"/>
  <c r="I103" i="12"/>
  <c r="H103" i="12"/>
  <c r="G103" i="12"/>
  <c r="F103" i="12"/>
  <c r="E103" i="12"/>
  <c r="D103" i="12"/>
  <c r="C103" i="12"/>
  <c r="J102" i="12"/>
  <c r="K102" i="12" s="1"/>
  <c r="L102" i="12" s="1"/>
  <c r="M102" i="12" s="1"/>
  <c r="I102" i="12"/>
  <c r="H102" i="12"/>
  <c r="G102" i="12"/>
  <c r="F102" i="12"/>
  <c r="E102" i="12"/>
  <c r="D102" i="12"/>
  <c r="C102" i="12"/>
  <c r="B102" i="12"/>
  <c r="J101" i="12"/>
  <c r="K101" i="12" s="1"/>
  <c r="L101" i="12" s="1"/>
  <c r="M101" i="12" s="1"/>
  <c r="I101" i="12"/>
  <c r="H101" i="12"/>
  <c r="G101" i="12"/>
  <c r="F101" i="12"/>
  <c r="E101" i="12"/>
  <c r="D101" i="12"/>
  <c r="C101" i="12"/>
  <c r="B101" i="12"/>
  <c r="J100" i="12"/>
  <c r="K100" i="12" s="1"/>
  <c r="L100" i="12" s="1"/>
  <c r="M100" i="12" s="1"/>
  <c r="I100" i="12"/>
  <c r="H100" i="12"/>
  <c r="G100" i="12"/>
  <c r="F100" i="12"/>
  <c r="E100" i="12"/>
  <c r="D100" i="12"/>
  <c r="C100" i="12"/>
  <c r="J99" i="12"/>
  <c r="K99" i="12" s="1"/>
  <c r="L99" i="12" s="1"/>
  <c r="M99" i="12" s="1"/>
  <c r="I99" i="12"/>
  <c r="H99" i="12"/>
  <c r="G99" i="12"/>
  <c r="F99" i="12"/>
  <c r="E99" i="12"/>
  <c r="D99" i="12"/>
  <c r="C99" i="12"/>
  <c r="B99" i="12"/>
  <c r="J98" i="12"/>
  <c r="K98" i="12" s="1"/>
  <c r="L98" i="12" s="1"/>
  <c r="M98" i="12" s="1"/>
  <c r="I98" i="12"/>
  <c r="H98" i="12"/>
  <c r="G98" i="12"/>
  <c r="F98" i="12"/>
  <c r="E98" i="12"/>
  <c r="D98" i="12"/>
  <c r="C98" i="12"/>
  <c r="B98" i="12"/>
  <c r="J97" i="12"/>
  <c r="K97" i="12" s="1"/>
  <c r="L97" i="12" s="1"/>
  <c r="M97" i="12" s="1"/>
  <c r="I97" i="12"/>
  <c r="H97" i="12"/>
  <c r="G97" i="12"/>
  <c r="F97" i="12"/>
  <c r="E97" i="12"/>
  <c r="D97" i="12"/>
  <c r="C97" i="12"/>
  <c r="B97" i="12"/>
  <c r="J96" i="12"/>
  <c r="K96" i="12" s="1"/>
  <c r="L96" i="12" s="1"/>
  <c r="M96" i="12" s="1"/>
  <c r="I96" i="12"/>
  <c r="H96" i="12"/>
  <c r="G96" i="12"/>
  <c r="F96" i="12"/>
  <c r="E96" i="12"/>
  <c r="D96" i="12"/>
  <c r="C96" i="12"/>
  <c r="B96" i="12"/>
  <c r="J95" i="12"/>
  <c r="K95" i="12" s="1"/>
  <c r="L95" i="12" s="1"/>
  <c r="M95" i="12" s="1"/>
  <c r="I95" i="12"/>
  <c r="H95" i="12"/>
  <c r="G95" i="12"/>
  <c r="F95" i="12"/>
  <c r="E95" i="12"/>
  <c r="D95" i="12"/>
  <c r="C95" i="12"/>
  <c r="B95" i="12"/>
  <c r="J94" i="12"/>
  <c r="K94" i="12" s="1"/>
  <c r="L94" i="12" s="1"/>
  <c r="M94" i="12" s="1"/>
  <c r="I94" i="12"/>
  <c r="H94" i="12"/>
  <c r="G94" i="12"/>
  <c r="F94" i="12"/>
  <c r="E94" i="12"/>
  <c r="D94" i="12"/>
  <c r="C94" i="12"/>
  <c r="B94" i="12"/>
  <c r="J93" i="12"/>
  <c r="K93" i="12" s="1"/>
  <c r="L93" i="12" s="1"/>
  <c r="M93" i="12" s="1"/>
  <c r="I93" i="12"/>
  <c r="H93" i="12"/>
  <c r="G93" i="12"/>
  <c r="F93" i="12"/>
  <c r="E93" i="12"/>
  <c r="D93" i="12"/>
  <c r="C93" i="12"/>
  <c r="J92" i="12"/>
  <c r="K92" i="12" s="1"/>
  <c r="L92" i="12" s="1"/>
  <c r="M92" i="12" s="1"/>
  <c r="I92" i="12"/>
  <c r="H92" i="12"/>
  <c r="G92" i="12"/>
  <c r="F92" i="12"/>
  <c r="E92" i="12"/>
  <c r="D92" i="12"/>
  <c r="C92" i="12"/>
  <c r="B92" i="12"/>
  <c r="J91" i="12"/>
  <c r="K91" i="12" s="1"/>
  <c r="L91" i="12" s="1"/>
  <c r="M91" i="12" s="1"/>
  <c r="I91" i="12"/>
  <c r="H91" i="12"/>
  <c r="G91" i="12"/>
  <c r="F91" i="12"/>
  <c r="E91" i="12"/>
  <c r="D91" i="12"/>
  <c r="C91" i="12"/>
  <c r="B91" i="12"/>
  <c r="J90" i="12"/>
  <c r="K90" i="12" s="1"/>
  <c r="L90" i="12" s="1"/>
  <c r="M90" i="12" s="1"/>
  <c r="I90" i="12"/>
  <c r="H90" i="12"/>
  <c r="G90" i="12"/>
  <c r="F90" i="12"/>
  <c r="E90" i="12"/>
  <c r="D90" i="12"/>
  <c r="C90" i="12"/>
  <c r="B90" i="12"/>
  <c r="J89" i="12"/>
  <c r="K89" i="12" s="1"/>
  <c r="L89" i="12" s="1"/>
  <c r="M89" i="12" s="1"/>
  <c r="I89" i="12"/>
  <c r="H89" i="12"/>
  <c r="G89" i="12"/>
  <c r="F89" i="12"/>
  <c r="E89" i="12"/>
  <c r="D89" i="12"/>
  <c r="C89" i="12"/>
  <c r="B89" i="12"/>
  <c r="J88" i="12"/>
  <c r="K88" i="12" s="1"/>
  <c r="L88" i="12" s="1"/>
  <c r="M88" i="12" s="1"/>
  <c r="I88" i="12"/>
  <c r="H88" i="12"/>
  <c r="G88" i="12"/>
  <c r="F88" i="12"/>
  <c r="E88" i="12"/>
  <c r="D88" i="12"/>
  <c r="C88" i="12"/>
  <c r="B88" i="12"/>
  <c r="J87" i="12"/>
  <c r="K87" i="12" s="1"/>
  <c r="L87" i="12" s="1"/>
  <c r="M87" i="12" s="1"/>
  <c r="I87" i="12"/>
  <c r="H87" i="12"/>
  <c r="G87" i="12"/>
  <c r="F87" i="12"/>
  <c r="E87" i="12"/>
  <c r="D87" i="12"/>
  <c r="C87" i="12"/>
  <c r="B87" i="12"/>
  <c r="J86" i="12"/>
  <c r="K86" i="12" s="1"/>
  <c r="L86" i="12" s="1"/>
  <c r="M86" i="12" s="1"/>
  <c r="I86" i="12"/>
  <c r="H86" i="12"/>
  <c r="G86" i="12"/>
  <c r="F86" i="12"/>
  <c r="E86" i="12"/>
  <c r="D86" i="12"/>
  <c r="C86" i="12"/>
  <c r="J85" i="12"/>
  <c r="K85" i="12" s="1"/>
  <c r="L85" i="12" s="1"/>
  <c r="M85" i="12" s="1"/>
  <c r="I85" i="12"/>
  <c r="H85" i="12"/>
  <c r="G85" i="12"/>
  <c r="F85" i="12"/>
  <c r="E85" i="12"/>
  <c r="D85" i="12"/>
  <c r="C85" i="12"/>
  <c r="B85" i="12"/>
  <c r="J84" i="12"/>
  <c r="K84" i="12" s="1"/>
  <c r="L84" i="12" s="1"/>
  <c r="M84" i="12" s="1"/>
  <c r="I84" i="12"/>
  <c r="H84" i="12"/>
  <c r="G84" i="12"/>
  <c r="F84" i="12"/>
  <c r="E84" i="12"/>
  <c r="D84" i="12"/>
  <c r="C84" i="12"/>
  <c r="B84" i="12"/>
  <c r="J83" i="12"/>
  <c r="K83" i="12" s="1"/>
  <c r="L83" i="12" s="1"/>
  <c r="M83" i="12" s="1"/>
  <c r="I83" i="12"/>
  <c r="H83" i="12"/>
  <c r="G83" i="12"/>
  <c r="F83" i="12"/>
  <c r="E83" i="12"/>
  <c r="D83" i="12"/>
  <c r="C83" i="12"/>
  <c r="B83" i="12"/>
  <c r="J82" i="12"/>
  <c r="K82" i="12" s="1"/>
  <c r="L82" i="12" s="1"/>
  <c r="M82" i="12" s="1"/>
  <c r="I82" i="12"/>
  <c r="H82" i="12"/>
  <c r="G82" i="12"/>
  <c r="F82" i="12"/>
  <c r="E82" i="12"/>
  <c r="D82" i="12"/>
  <c r="C82" i="12"/>
  <c r="J81" i="12"/>
  <c r="K81" i="12" s="1"/>
  <c r="L81" i="12" s="1"/>
  <c r="M81" i="12" s="1"/>
  <c r="I81" i="12"/>
  <c r="H81" i="12"/>
  <c r="G81" i="12"/>
  <c r="F81" i="12"/>
  <c r="E81" i="12"/>
  <c r="D81" i="12"/>
  <c r="C81" i="12"/>
  <c r="B81" i="12"/>
  <c r="J80" i="12"/>
  <c r="K80" i="12" s="1"/>
  <c r="L80" i="12" s="1"/>
  <c r="M80" i="12" s="1"/>
  <c r="I80" i="12"/>
  <c r="H80" i="12"/>
  <c r="G80" i="12"/>
  <c r="F80" i="12"/>
  <c r="E80" i="12"/>
  <c r="D80" i="12"/>
  <c r="C80" i="12"/>
  <c r="B80" i="12"/>
  <c r="J79" i="12"/>
  <c r="K79" i="12" s="1"/>
  <c r="L79" i="12" s="1"/>
  <c r="M79" i="12" s="1"/>
  <c r="I79" i="12"/>
  <c r="H79" i="12"/>
  <c r="G79" i="12"/>
  <c r="F79" i="12"/>
  <c r="E79" i="12"/>
  <c r="D79" i="12"/>
  <c r="C79" i="12"/>
  <c r="B79" i="12"/>
  <c r="J78" i="12"/>
  <c r="K78" i="12" s="1"/>
  <c r="L78" i="12" s="1"/>
  <c r="M78" i="12" s="1"/>
  <c r="I78" i="12"/>
  <c r="H78" i="12"/>
  <c r="G78" i="12"/>
  <c r="F78" i="12"/>
  <c r="E78" i="12"/>
  <c r="D78" i="12"/>
  <c r="C78" i="12"/>
  <c r="B78" i="12"/>
  <c r="J77" i="12"/>
  <c r="K77" i="12" s="1"/>
  <c r="L77" i="12" s="1"/>
  <c r="M77" i="12" s="1"/>
  <c r="I77" i="12"/>
  <c r="H77" i="12"/>
  <c r="G77" i="12"/>
  <c r="F77" i="12"/>
  <c r="E77" i="12"/>
  <c r="D77" i="12"/>
  <c r="C77" i="12"/>
  <c r="B77" i="12"/>
  <c r="J76" i="12"/>
  <c r="K76" i="12" s="1"/>
  <c r="L76" i="12" s="1"/>
  <c r="M76" i="12" s="1"/>
  <c r="I76" i="12"/>
  <c r="H76" i="12"/>
  <c r="G76" i="12"/>
  <c r="F76" i="12"/>
  <c r="E76" i="12"/>
  <c r="D76" i="12"/>
  <c r="C76" i="12"/>
  <c r="B76" i="12"/>
  <c r="J75" i="12"/>
  <c r="K75" i="12" s="1"/>
  <c r="L75" i="12" s="1"/>
  <c r="M75" i="12" s="1"/>
  <c r="I75" i="12"/>
  <c r="H75" i="12"/>
  <c r="G75" i="12"/>
  <c r="F75" i="12"/>
  <c r="E75" i="12"/>
  <c r="D75" i="12"/>
  <c r="C75" i="12"/>
  <c r="B75" i="12"/>
  <c r="J74" i="12"/>
  <c r="K74" i="12" s="1"/>
  <c r="L74" i="12" s="1"/>
  <c r="M74" i="12" s="1"/>
  <c r="I74" i="12"/>
  <c r="H74" i="12"/>
  <c r="G74" i="12"/>
  <c r="F74" i="12"/>
  <c r="E74" i="12"/>
  <c r="D74" i="12"/>
  <c r="C74" i="12"/>
  <c r="B74" i="12"/>
  <c r="J73" i="12"/>
  <c r="K73" i="12" s="1"/>
  <c r="L73" i="12" s="1"/>
  <c r="M73" i="12" s="1"/>
  <c r="I73" i="12"/>
  <c r="H73" i="12"/>
  <c r="G73" i="12"/>
  <c r="F73" i="12"/>
  <c r="E73" i="12"/>
  <c r="D73" i="12"/>
  <c r="C73" i="12"/>
  <c r="B73" i="12"/>
  <c r="J72" i="12"/>
  <c r="K72" i="12" s="1"/>
  <c r="L72" i="12" s="1"/>
  <c r="M72" i="12" s="1"/>
  <c r="I72" i="12"/>
  <c r="H72" i="12"/>
  <c r="G72" i="12"/>
  <c r="F72" i="12"/>
  <c r="E72" i="12"/>
  <c r="D72" i="12"/>
  <c r="C72" i="12"/>
  <c r="B72" i="12"/>
  <c r="J71" i="12"/>
  <c r="K71" i="12" s="1"/>
  <c r="L71" i="12" s="1"/>
  <c r="M71" i="12" s="1"/>
  <c r="I71" i="12"/>
  <c r="H71" i="12"/>
  <c r="G71" i="12"/>
  <c r="F71" i="12"/>
  <c r="E71" i="12"/>
  <c r="D71" i="12"/>
  <c r="C71" i="12"/>
  <c r="B71" i="12"/>
  <c r="J70" i="12"/>
  <c r="K70" i="12" s="1"/>
  <c r="L70" i="12" s="1"/>
  <c r="M70" i="12" s="1"/>
  <c r="I70" i="12"/>
  <c r="H70" i="12"/>
  <c r="G70" i="12"/>
  <c r="F70" i="12"/>
  <c r="E70" i="12"/>
  <c r="D70" i="12"/>
  <c r="C70" i="12"/>
  <c r="B70" i="12"/>
  <c r="J69" i="12"/>
  <c r="K69" i="12" s="1"/>
  <c r="L69" i="12" s="1"/>
  <c r="M69" i="12" s="1"/>
  <c r="I69" i="12"/>
  <c r="H69" i="12"/>
  <c r="G69" i="12"/>
  <c r="F69" i="12"/>
  <c r="E69" i="12"/>
  <c r="D69" i="12"/>
  <c r="C69" i="12"/>
  <c r="B69" i="12"/>
  <c r="J68" i="12"/>
  <c r="K68" i="12" s="1"/>
  <c r="L68" i="12" s="1"/>
  <c r="M68" i="12" s="1"/>
  <c r="I68" i="12"/>
  <c r="H68" i="12"/>
  <c r="G68" i="12"/>
  <c r="F68" i="12"/>
  <c r="E68" i="12"/>
  <c r="D68" i="12"/>
  <c r="C68" i="12"/>
  <c r="B68" i="12"/>
  <c r="J67" i="12"/>
  <c r="K67" i="12" s="1"/>
  <c r="L67" i="12" s="1"/>
  <c r="M67" i="12" s="1"/>
  <c r="I67" i="12"/>
  <c r="H67" i="12"/>
  <c r="G67" i="12"/>
  <c r="F67" i="12"/>
  <c r="E67" i="12"/>
  <c r="D67" i="12"/>
  <c r="C67" i="12"/>
  <c r="B67" i="12"/>
  <c r="J66" i="12"/>
  <c r="K66" i="12" s="1"/>
  <c r="L66" i="12" s="1"/>
  <c r="M66" i="12" s="1"/>
  <c r="I66" i="12"/>
  <c r="H66" i="12"/>
  <c r="G66" i="12"/>
  <c r="F66" i="12"/>
  <c r="E66" i="12"/>
  <c r="D66" i="12"/>
  <c r="C66" i="12"/>
  <c r="B66" i="12"/>
  <c r="J65" i="12"/>
  <c r="K65" i="12" s="1"/>
  <c r="L65" i="12" s="1"/>
  <c r="M65" i="12" s="1"/>
  <c r="I65" i="12"/>
  <c r="H65" i="12"/>
  <c r="G65" i="12"/>
  <c r="F65" i="12"/>
  <c r="E65" i="12"/>
  <c r="D65" i="12"/>
  <c r="C65" i="12"/>
  <c r="J64" i="12"/>
  <c r="K64" i="12" s="1"/>
  <c r="L64" i="12" s="1"/>
  <c r="M64" i="12" s="1"/>
  <c r="I64" i="12"/>
  <c r="H64" i="12"/>
  <c r="G64" i="12"/>
  <c r="F64" i="12"/>
  <c r="E64" i="12"/>
  <c r="D64" i="12"/>
  <c r="C64" i="12"/>
  <c r="B64" i="12"/>
  <c r="J63" i="12"/>
  <c r="K63" i="12" s="1"/>
  <c r="L63" i="12" s="1"/>
  <c r="M63" i="12" s="1"/>
  <c r="I63" i="12"/>
  <c r="H63" i="12"/>
  <c r="G63" i="12"/>
  <c r="F63" i="12"/>
  <c r="E63" i="12"/>
  <c r="D63" i="12"/>
  <c r="C63" i="12"/>
  <c r="B63" i="12"/>
  <c r="J62" i="12"/>
  <c r="K62" i="12" s="1"/>
  <c r="L62" i="12" s="1"/>
  <c r="M62" i="12" s="1"/>
  <c r="I62" i="12"/>
  <c r="H62" i="12"/>
  <c r="G62" i="12"/>
  <c r="F62" i="12"/>
  <c r="E62" i="12"/>
  <c r="D62" i="12"/>
  <c r="C62" i="12"/>
  <c r="B62" i="12"/>
  <c r="J61" i="12"/>
  <c r="K61" i="12" s="1"/>
  <c r="L61" i="12" s="1"/>
  <c r="M61" i="12" s="1"/>
  <c r="I61" i="12"/>
  <c r="H61" i="12"/>
  <c r="G61" i="12"/>
  <c r="F61" i="12"/>
  <c r="E61" i="12"/>
  <c r="D61" i="12"/>
  <c r="C61" i="12"/>
  <c r="B61" i="12"/>
  <c r="J60" i="12"/>
  <c r="K60" i="12" s="1"/>
  <c r="L60" i="12" s="1"/>
  <c r="M60" i="12" s="1"/>
  <c r="I60" i="12"/>
  <c r="H60" i="12"/>
  <c r="G60" i="12"/>
  <c r="F60" i="12"/>
  <c r="E60" i="12"/>
  <c r="D60" i="12"/>
  <c r="C60" i="12"/>
  <c r="B60" i="12"/>
  <c r="J59" i="12"/>
  <c r="K59" i="12" s="1"/>
  <c r="L59" i="12" s="1"/>
  <c r="M59" i="12" s="1"/>
  <c r="I59" i="12"/>
  <c r="H59" i="12"/>
  <c r="G59" i="12"/>
  <c r="F59" i="12"/>
  <c r="E59" i="12"/>
  <c r="D59" i="12"/>
  <c r="C59" i="12"/>
  <c r="B59" i="12"/>
  <c r="J58" i="12"/>
  <c r="K58" i="12" s="1"/>
  <c r="L58" i="12" s="1"/>
  <c r="M58" i="12" s="1"/>
  <c r="I58" i="12"/>
  <c r="H58" i="12"/>
  <c r="G58" i="12"/>
  <c r="F58" i="12"/>
  <c r="E58" i="12"/>
  <c r="D58" i="12"/>
  <c r="C58" i="12"/>
  <c r="B58" i="12"/>
  <c r="J57" i="12"/>
  <c r="K57" i="12" s="1"/>
  <c r="L57" i="12" s="1"/>
  <c r="M57" i="12" s="1"/>
  <c r="I57" i="12"/>
  <c r="H57" i="12"/>
  <c r="G57" i="12"/>
  <c r="F57" i="12"/>
  <c r="E57" i="12"/>
  <c r="D57" i="12"/>
  <c r="C57" i="12"/>
  <c r="B57" i="12"/>
  <c r="J56" i="12"/>
  <c r="K56" i="12" s="1"/>
  <c r="L56" i="12" s="1"/>
  <c r="M56" i="12" s="1"/>
  <c r="I56" i="12"/>
  <c r="H56" i="12"/>
  <c r="G56" i="12"/>
  <c r="F56" i="12"/>
  <c r="E56" i="12"/>
  <c r="D56" i="12"/>
  <c r="C56" i="12"/>
  <c r="B56" i="12"/>
  <c r="J55" i="12"/>
  <c r="K55" i="12" s="1"/>
  <c r="L55" i="12" s="1"/>
  <c r="M55" i="12" s="1"/>
  <c r="I55" i="12"/>
  <c r="H55" i="12"/>
  <c r="G55" i="12"/>
  <c r="F55" i="12"/>
  <c r="E55" i="12"/>
  <c r="D55" i="12"/>
  <c r="C55" i="12"/>
  <c r="J54" i="12"/>
  <c r="K54" i="12" s="1"/>
  <c r="L54" i="12" s="1"/>
  <c r="M54" i="12" s="1"/>
  <c r="I54" i="12"/>
  <c r="H54" i="12"/>
  <c r="G54" i="12"/>
  <c r="F54" i="12"/>
  <c r="E54" i="12"/>
  <c r="D54" i="12"/>
  <c r="C54" i="12"/>
  <c r="B54" i="12"/>
  <c r="J53" i="12"/>
  <c r="K53" i="12" s="1"/>
  <c r="L53" i="12" s="1"/>
  <c r="M53" i="12" s="1"/>
  <c r="I53" i="12"/>
  <c r="H53" i="12"/>
  <c r="G53" i="12"/>
  <c r="F53" i="12"/>
  <c r="E53" i="12"/>
  <c r="D53" i="12"/>
  <c r="C53" i="12"/>
  <c r="J52" i="12"/>
  <c r="K52" i="12" s="1"/>
  <c r="L52" i="12" s="1"/>
  <c r="M52" i="12" s="1"/>
  <c r="I52" i="12"/>
  <c r="H52" i="12"/>
  <c r="G52" i="12"/>
  <c r="F52" i="12"/>
  <c r="E52" i="12"/>
  <c r="D52" i="12"/>
  <c r="C52" i="12"/>
  <c r="B52" i="12"/>
  <c r="J51" i="12"/>
  <c r="K51" i="12" s="1"/>
  <c r="L51" i="12" s="1"/>
  <c r="M51" i="12" s="1"/>
  <c r="I51" i="12"/>
  <c r="H51" i="12"/>
  <c r="G51" i="12"/>
  <c r="F51" i="12"/>
  <c r="E51" i="12"/>
  <c r="D51" i="12"/>
  <c r="C51" i="12"/>
  <c r="B51" i="12"/>
  <c r="J50" i="12"/>
  <c r="K50" i="12" s="1"/>
  <c r="L50" i="12" s="1"/>
  <c r="M50" i="12" s="1"/>
  <c r="I50" i="12"/>
  <c r="H50" i="12"/>
  <c r="G50" i="12"/>
  <c r="F50" i="12"/>
  <c r="E50" i="12"/>
  <c r="D50" i="12"/>
  <c r="C50" i="12"/>
  <c r="B50" i="12"/>
  <c r="J49" i="12"/>
  <c r="K49" i="12" s="1"/>
  <c r="L49" i="12" s="1"/>
  <c r="M49" i="12" s="1"/>
  <c r="I49" i="12"/>
  <c r="H49" i="12"/>
  <c r="G49" i="12"/>
  <c r="F49" i="12"/>
  <c r="E49" i="12"/>
  <c r="D49" i="12"/>
  <c r="C49" i="12"/>
  <c r="B49" i="12"/>
  <c r="J48" i="12"/>
  <c r="K48" i="12" s="1"/>
  <c r="L48" i="12" s="1"/>
  <c r="M48" i="12" s="1"/>
  <c r="I48" i="12"/>
  <c r="H48" i="12"/>
  <c r="G48" i="12"/>
  <c r="F48" i="12"/>
  <c r="E48" i="12"/>
  <c r="D48" i="12"/>
  <c r="C48" i="12"/>
  <c r="B48" i="12"/>
  <c r="J47" i="12"/>
  <c r="K47" i="12" s="1"/>
  <c r="L47" i="12" s="1"/>
  <c r="M47" i="12" s="1"/>
  <c r="I47" i="12"/>
  <c r="H47" i="12"/>
  <c r="G47" i="12"/>
  <c r="F47" i="12"/>
  <c r="E47" i="12"/>
  <c r="D47" i="12"/>
  <c r="C47" i="12"/>
  <c r="B47" i="12"/>
  <c r="J46" i="12"/>
  <c r="K46" i="12" s="1"/>
  <c r="L46" i="12" s="1"/>
  <c r="M46" i="12" s="1"/>
  <c r="I46" i="12"/>
  <c r="H46" i="12"/>
  <c r="G46" i="12"/>
  <c r="F46" i="12"/>
  <c r="E46" i="12"/>
  <c r="D46" i="12"/>
  <c r="C46" i="12"/>
  <c r="B46" i="12"/>
  <c r="J45" i="12"/>
  <c r="K45" i="12" s="1"/>
  <c r="L45" i="12" s="1"/>
  <c r="M45" i="12" s="1"/>
  <c r="I45" i="12"/>
  <c r="H45" i="12"/>
  <c r="G45" i="12"/>
  <c r="F45" i="12"/>
  <c r="E45" i="12"/>
  <c r="D45" i="12"/>
  <c r="C45" i="12"/>
  <c r="B45" i="12"/>
  <c r="J44" i="12"/>
  <c r="K44" i="12" s="1"/>
  <c r="L44" i="12" s="1"/>
  <c r="M44" i="12" s="1"/>
  <c r="I44" i="12"/>
  <c r="H44" i="12"/>
  <c r="G44" i="12"/>
  <c r="F44" i="12"/>
  <c r="E44" i="12"/>
  <c r="D44" i="12"/>
  <c r="C44" i="12"/>
  <c r="B44" i="12"/>
  <c r="J43" i="12"/>
  <c r="K43" i="12" s="1"/>
  <c r="L43" i="12" s="1"/>
  <c r="M43" i="12" s="1"/>
  <c r="I43" i="12"/>
  <c r="H43" i="12"/>
  <c r="G43" i="12"/>
  <c r="F43" i="12"/>
  <c r="E43" i="12"/>
  <c r="D43" i="12"/>
  <c r="C43" i="12"/>
  <c r="B43" i="12"/>
  <c r="J42" i="12"/>
  <c r="K42" i="12" s="1"/>
  <c r="L42" i="12" s="1"/>
  <c r="M42" i="12" s="1"/>
  <c r="I42" i="12"/>
  <c r="H42" i="12"/>
  <c r="G42" i="12"/>
  <c r="F42" i="12"/>
  <c r="E42" i="12"/>
  <c r="D42" i="12"/>
  <c r="C42" i="12"/>
  <c r="B42" i="12"/>
  <c r="J41" i="12"/>
  <c r="K41" i="12" s="1"/>
  <c r="L41" i="12" s="1"/>
  <c r="M41" i="12" s="1"/>
  <c r="I41" i="12"/>
  <c r="H41" i="12"/>
  <c r="G41" i="12"/>
  <c r="F41" i="12"/>
  <c r="E41" i="12"/>
  <c r="D41" i="12"/>
  <c r="C41" i="12"/>
  <c r="B41" i="12"/>
  <c r="J40" i="12"/>
  <c r="K40" i="12" s="1"/>
  <c r="L40" i="12" s="1"/>
  <c r="M40" i="12" s="1"/>
  <c r="I40" i="12"/>
  <c r="H40" i="12"/>
  <c r="G40" i="12"/>
  <c r="F40" i="12"/>
  <c r="E40" i="12"/>
  <c r="D40" i="12"/>
  <c r="C40" i="12"/>
  <c r="B40" i="12"/>
  <c r="J39" i="12"/>
  <c r="K39" i="12" s="1"/>
  <c r="L39" i="12" s="1"/>
  <c r="M39" i="12" s="1"/>
  <c r="I39" i="12"/>
  <c r="H39" i="12"/>
  <c r="G39" i="12"/>
  <c r="F39" i="12"/>
  <c r="E39" i="12"/>
  <c r="D39" i="12"/>
  <c r="C39" i="12"/>
  <c r="B39" i="12"/>
  <c r="J38" i="12"/>
  <c r="K38" i="12" s="1"/>
  <c r="L38" i="12" s="1"/>
  <c r="M38" i="12" s="1"/>
  <c r="I38" i="12"/>
  <c r="H38" i="12"/>
  <c r="G38" i="12"/>
  <c r="F38" i="12"/>
  <c r="E38" i="12"/>
  <c r="D38" i="12"/>
  <c r="C38" i="12"/>
  <c r="B38" i="12"/>
  <c r="J37" i="12"/>
  <c r="K37" i="12" s="1"/>
  <c r="L37" i="12" s="1"/>
  <c r="M37" i="12" s="1"/>
  <c r="I37" i="12"/>
  <c r="H37" i="12"/>
  <c r="G37" i="12"/>
  <c r="F37" i="12"/>
  <c r="E37" i="12"/>
  <c r="D37" i="12"/>
  <c r="C37" i="12"/>
  <c r="B37" i="12"/>
  <c r="J36" i="12"/>
  <c r="K36" i="12" s="1"/>
  <c r="L36" i="12" s="1"/>
  <c r="M36" i="12" s="1"/>
  <c r="I36" i="12"/>
  <c r="H36" i="12"/>
  <c r="G36" i="12"/>
  <c r="F36" i="12"/>
  <c r="E36" i="12"/>
  <c r="D36" i="12"/>
  <c r="C36" i="12"/>
  <c r="B36" i="12"/>
  <c r="J35" i="12"/>
  <c r="K35" i="12" s="1"/>
  <c r="L35" i="12" s="1"/>
  <c r="M35" i="12" s="1"/>
  <c r="I35" i="12"/>
  <c r="H35" i="12"/>
  <c r="G35" i="12"/>
  <c r="F35" i="12"/>
  <c r="E35" i="12"/>
  <c r="D35" i="12"/>
  <c r="C35" i="12"/>
  <c r="B35" i="12"/>
  <c r="J34" i="12"/>
  <c r="K34" i="12" s="1"/>
  <c r="L34" i="12" s="1"/>
  <c r="M34" i="12" s="1"/>
  <c r="I34" i="12"/>
  <c r="H34" i="12"/>
  <c r="G34" i="12"/>
  <c r="F34" i="12"/>
  <c r="E34" i="12"/>
  <c r="D34" i="12"/>
  <c r="C34" i="12"/>
  <c r="B34" i="12"/>
  <c r="J33" i="12"/>
  <c r="K33" i="12" s="1"/>
  <c r="L33" i="12" s="1"/>
  <c r="M33" i="12" s="1"/>
  <c r="I33" i="12"/>
  <c r="H33" i="12"/>
  <c r="G33" i="12"/>
  <c r="F33" i="12"/>
  <c r="E33" i="12"/>
  <c r="D33" i="12"/>
  <c r="C33" i="12"/>
  <c r="B33" i="12"/>
  <c r="J32" i="12"/>
  <c r="K32" i="12" s="1"/>
  <c r="L32" i="12" s="1"/>
  <c r="M32" i="12" s="1"/>
  <c r="I32" i="12"/>
  <c r="H32" i="12"/>
  <c r="G32" i="12"/>
  <c r="F32" i="12"/>
  <c r="E32" i="12"/>
  <c r="D32" i="12"/>
  <c r="C32" i="12"/>
  <c r="B32" i="12"/>
  <c r="J31" i="12"/>
  <c r="K31" i="12" s="1"/>
  <c r="L31" i="12" s="1"/>
  <c r="M31" i="12" s="1"/>
  <c r="I31" i="12"/>
  <c r="H31" i="12"/>
  <c r="G31" i="12"/>
  <c r="F31" i="12"/>
  <c r="E31" i="12"/>
  <c r="D31" i="12"/>
  <c r="C31" i="12"/>
  <c r="B31" i="12"/>
  <c r="J30" i="12"/>
  <c r="K30" i="12" s="1"/>
  <c r="L30" i="12" s="1"/>
  <c r="M30" i="12" s="1"/>
  <c r="I30" i="12"/>
  <c r="H30" i="12"/>
  <c r="G30" i="12"/>
  <c r="F30" i="12"/>
  <c r="E30" i="12"/>
  <c r="D30" i="12"/>
  <c r="C30" i="12"/>
  <c r="J29" i="12"/>
  <c r="K29" i="12" s="1"/>
  <c r="L29" i="12" s="1"/>
  <c r="M29" i="12" s="1"/>
  <c r="I29" i="12"/>
  <c r="H29" i="12"/>
  <c r="G29" i="12"/>
  <c r="F29" i="12"/>
  <c r="E29" i="12"/>
  <c r="D29" i="12"/>
  <c r="C29" i="12"/>
  <c r="B29" i="12"/>
  <c r="J28" i="12"/>
  <c r="K28" i="12" s="1"/>
  <c r="L28" i="12" s="1"/>
  <c r="M28" i="12" s="1"/>
  <c r="I28" i="12"/>
  <c r="H28" i="12"/>
  <c r="G28" i="12"/>
  <c r="F28" i="12"/>
  <c r="E28" i="12"/>
  <c r="D28" i="12"/>
  <c r="C28" i="12"/>
  <c r="B28" i="12"/>
  <c r="J27" i="12"/>
  <c r="K27" i="12" s="1"/>
  <c r="L27" i="12" s="1"/>
  <c r="M27" i="12" s="1"/>
  <c r="I27" i="12"/>
  <c r="H27" i="12"/>
  <c r="G27" i="12"/>
  <c r="F27" i="12"/>
  <c r="E27" i="12"/>
  <c r="D27" i="12"/>
  <c r="C27" i="12"/>
  <c r="B27" i="12"/>
  <c r="J26" i="12"/>
  <c r="K26" i="12" s="1"/>
  <c r="L26" i="12" s="1"/>
  <c r="M26" i="12" s="1"/>
  <c r="I26" i="12"/>
  <c r="H26" i="12"/>
  <c r="G26" i="12"/>
  <c r="F26" i="12"/>
  <c r="E26" i="12"/>
  <c r="D26" i="12"/>
  <c r="C26" i="12"/>
  <c r="B26" i="12"/>
  <c r="J25" i="12"/>
  <c r="K25" i="12" s="1"/>
  <c r="L25" i="12" s="1"/>
  <c r="M25" i="12" s="1"/>
  <c r="I25" i="12"/>
  <c r="H25" i="12"/>
  <c r="G25" i="12"/>
  <c r="F25" i="12"/>
  <c r="E25" i="12"/>
  <c r="D25" i="12"/>
  <c r="C25" i="12"/>
  <c r="B25" i="12"/>
  <c r="J24" i="12"/>
  <c r="K24" i="12" s="1"/>
  <c r="L24" i="12" s="1"/>
  <c r="M24" i="12" s="1"/>
  <c r="I24" i="12"/>
  <c r="H24" i="12"/>
  <c r="G24" i="12"/>
  <c r="F24" i="12"/>
  <c r="E24" i="12"/>
  <c r="D24" i="12"/>
  <c r="C24" i="12"/>
  <c r="B24" i="12"/>
  <c r="J23" i="12"/>
  <c r="K23" i="12" s="1"/>
  <c r="L23" i="12" s="1"/>
  <c r="M23" i="12" s="1"/>
  <c r="I23" i="12"/>
  <c r="H23" i="12"/>
  <c r="G23" i="12"/>
  <c r="F23" i="12"/>
  <c r="E23" i="12"/>
  <c r="D23" i="12"/>
  <c r="C23" i="12"/>
  <c r="B23" i="12"/>
  <c r="J22" i="12"/>
  <c r="K22" i="12" s="1"/>
  <c r="L22" i="12" s="1"/>
  <c r="M22" i="12" s="1"/>
  <c r="I22" i="12"/>
  <c r="H22" i="12"/>
  <c r="G22" i="12"/>
  <c r="F22" i="12"/>
  <c r="E22" i="12"/>
  <c r="D22" i="12"/>
  <c r="C22" i="12"/>
  <c r="B22" i="12"/>
  <c r="J21" i="12"/>
  <c r="K21" i="12" s="1"/>
  <c r="L21" i="12" s="1"/>
  <c r="M21" i="12" s="1"/>
  <c r="I21" i="12"/>
  <c r="H21" i="12"/>
  <c r="G21" i="12"/>
  <c r="F21" i="12"/>
  <c r="E21" i="12"/>
  <c r="D21" i="12"/>
  <c r="C21" i="12"/>
  <c r="J20" i="12"/>
  <c r="K20" i="12" s="1"/>
  <c r="L20" i="12" s="1"/>
  <c r="M20" i="12" s="1"/>
  <c r="I20" i="12"/>
  <c r="H20" i="12"/>
  <c r="G20" i="12"/>
  <c r="F20" i="12"/>
  <c r="E20" i="12"/>
  <c r="D20" i="12"/>
  <c r="C20" i="12"/>
  <c r="B20" i="12"/>
  <c r="J19" i="12"/>
  <c r="K19" i="12" s="1"/>
  <c r="L19" i="12" s="1"/>
  <c r="M19" i="12" s="1"/>
  <c r="I19" i="12"/>
  <c r="H19" i="12"/>
  <c r="G19" i="12"/>
  <c r="F19" i="12"/>
  <c r="E19" i="12"/>
  <c r="D19" i="12"/>
  <c r="C19" i="12"/>
  <c r="B19" i="12"/>
  <c r="J18" i="12"/>
  <c r="K18" i="12" s="1"/>
  <c r="L18" i="12" s="1"/>
  <c r="M18" i="12" s="1"/>
  <c r="I18" i="12"/>
  <c r="H18" i="12"/>
  <c r="G18" i="12"/>
  <c r="F18" i="12"/>
  <c r="E18" i="12"/>
  <c r="D18" i="12"/>
  <c r="C18" i="12"/>
  <c r="B18" i="12"/>
  <c r="J17" i="12"/>
  <c r="K17" i="12" s="1"/>
  <c r="L17" i="12" s="1"/>
  <c r="M17" i="12" s="1"/>
  <c r="I17" i="12"/>
  <c r="H17" i="12"/>
  <c r="G17" i="12"/>
  <c r="F17" i="12"/>
  <c r="E17" i="12"/>
  <c r="D17" i="12"/>
  <c r="C17" i="12"/>
  <c r="B17" i="12"/>
  <c r="J16" i="12"/>
  <c r="K16" i="12" s="1"/>
  <c r="L16" i="12" s="1"/>
  <c r="M16" i="12" s="1"/>
  <c r="I16" i="12"/>
  <c r="H16" i="12"/>
  <c r="G16" i="12"/>
  <c r="F16" i="12"/>
  <c r="E16" i="12"/>
  <c r="D16" i="12"/>
  <c r="C16" i="12"/>
  <c r="B16" i="12"/>
  <c r="J15" i="12"/>
  <c r="K15" i="12" s="1"/>
  <c r="L15" i="12" s="1"/>
  <c r="M15" i="12" s="1"/>
  <c r="I15" i="12"/>
  <c r="H15" i="12"/>
  <c r="G15" i="12"/>
  <c r="F15" i="12"/>
  <c r="E15" i="12"/>
  <c r="D15" i="12"/>
  <c r="C15" i="12"/>
  <c r="B15" i="12"/>
  <c r="J14" i="12"/>
  <c r="K14" i="12" s="1"/>
  <c r="L14" i="12" s="1"/>
  <c r="M14" i="12" s="1"/>
  <c r="I14" i="12"/>
  <c r="H14" i="12"/>
  <c r="G14" i="12"/>
  <c r="F14" i="12"/>
  <c r="E14" i="12"/>
  <c r="D14" i="12"/>
  <c r="C14" i="12"/>
  <c r="B14" i="12"/>
  <c r="J13" i="12"/>
  <c r="K13" i="12" s="1"/>
  <c r="L13" i="12" s="1"/>
  <c r="M13" i="12" s="1"/>
  <c r="I13" i="12"/>
  <c r="H13" i="12"/>
  <c r="G13" i="12"/>
  <c r="F13" i="12"/>
  <c r="E13" i="12"/>
  <c r="D13" i="12"/>
  <c r="C13" i="12"/>
  <c r="B13" i="12"/>
  <c r="J12" i="12"/>
  <c r="K12" i="12" s="1"/>
  <c r="L12" i="12" s="1"/>
  <c r="M12" i="12" s="1"/>
  <c r="I12" i="12"/>
  <c r="H12" i="12"/>
  <c r="G12" i="12"/>
  <c r="F12" i="12"/>
  <c r="E12" i="12"/>
  <c r="D12" i="12"/>
  <c r="C12" i="12"/>
  <c r="B12" i="12"/>
  <c r="J11" i="12"/>
  <c r="K11" i="12" s="1"/>
  <c r="L11" i="12" s="1"/>
  <c r="M11" i="12" s="1"/>
  <c r="I11" i="12"/>
  <c r="H11" i="12"/>
  <c r="G11" i="12"/>
  <c r="F11" i="12"/>
  <c r="E11" i="12"/>
  <c r="D11" i="12"/>
  <c r="C11" i="12"/>
  <c r="B11" i="12"/>
  <c r="G7" i="12"/>
  <c r="J95" i="11"/>
  <c r="K95" i="11" s="1"/>
  <c r="L95" i="11" s="1"/>
  <c r="M95" i="11" s="1"/>
  <c r="I95" i="11"/>
  <c r="H95" i="11"/>
  <c r="G95" i="11"/>
  <c r="F95" i="11"/>
  <c r="E95" i="11"/>
  <c r="D95" i="11"/>
  <c r="C95" i="11"/>
  <c r="J94" i="11"/>
  <c r="K94" i="11" s="1"/>
  <c r="L94" i="11" s="1"/>
  <c r="M94" i="11" s="1"/>
  <c r="I94" i="11"/>
  <c r="H94" i="11"/>
  <c r="G94" i="11"/>
  <c r="F94" i="11"/>
  <c r="E94" i="11"/>
  <c r="D94" i="11"/>
  <c r="C94" i="11"/>
  <c r="J93" i="11"/>
  <c r="K93" i="11" s="1"/>
  <c r="L93" i="11" s="1"/>
  <c r="M93" i="11" s="1"/>
  <c r="I93" i="11"/>
  <c r="H93" i="11"/>
  <c r="G93" i="11"/>
  <c r="F93" i="11"/>
  <c r="E93" i="11"/>
  <c r="D93" i="11"/>
  <c r="C93" i="11"/>
  <c r="J92" i="11"/>
  <c r="K92" i="11" s="1"/>
  <c r="L92" i="11" s="1"/>
  <c r="M92" i="11" s="1"/>
  <c r="I92" i="11"/>
  <c r="H92" i="11"/>
  <c r="G92" i="11"/>
  <c r="F92" i="11"/>
  <c r="E92" i="11"/>
  <c r="D92" i="11"/>
  <c r="C92" i="11"/>
  <c r="J91" i="11"/>
  <c r="K91" i="11" s="1"/>
  <c r="L91" i="11" s="1"/>
  <c r="M91" i="11" s="1"/>
  <c r="I91" i="11"/>
  <c r="H91" i="11"/>
  <c r="G91" i="11"/>
  <c r="F91" i="11"/>
  <c r="E91" i="11"/>
  <c r="D91" i="11"/>
  <c r="C91" i="11"/>
  <c r="J90" i="11"/>
  <c r="K90" i="11" s="1"/>
  <c r="L90" i="11" s="1"/>
  <c r="M90" i="11" s="1"/>
  <c r="I90" i="11"/>
  <c r="H90" i="11"/>
  <c r="G90" i="11"/>
  <c r="F90" i="11"/>
  <c r="E90" i="11"/>
  <c r="D90" i="11"/>
  <c r="C90" i="11"/>
  <c r="J89" i="11"/>
  <c r="K89" i="11" s="1"/>
  <c r="L89" i="11" s="1"/>
  <c r="M89" i="11" s="1"/>
  <c r="I89" i="11"/>
  <c r="H89" i="11"/>
  <c r="G89" i="11"/>
  <c r="F89" i="11"/>
  <c r="E89" i="11"/>
  <c r="D89" i="11"/>
  <c r="C89" i="11"/>
  <c r="J88" i="11"/>
  <c r="K88" i="11" s="1"/>
  <c r="L88" i="11" s="1"/>
  <c r="M88" i="11" s="1"/>
  <c r="I88" i="11"/>
  <c r="H88" i="11"/>
  <c r="G88" i="11"/>
  <c r="F88" i="11"/>
  <c r="E88" i="11"/>
  <c r="D88" i="11"/>
  <c r="C88" i="11"/>
  <c r="J87" i="11"/>
  <c r="K87" i="11" s="1"/>
  <c r="L87" i="11" s="1"/>
  <c r="M87" i="11" s="1"/>
  <c r="I87" i="11"/>
  <c r="H87" i="11"/>
  <c r="G87" i="11"/>
  <c r="F87" i="11"/>
  <c r="E87" i="11"/>
  <c r="D87" i="11"/>
  <c r="C87" i="11"/>
  <c r="J86" i="11"/>
  <c r="K86" i="11" s="1"/>
  <c r="L86" i="11" s="1"/>
  <c r="M86" i="11" s="1"/>
  <c r="I86" i="11"/>
  <c r="H86" i="11"/>
  <c r="G86" i="11"/>
  <c r="F86" i="11"/>
  <c r="E86" i="11"/>
  <c r="D86" i="11"/>
  <c r="C86" i="11"/>
  <c r="J85" i="11"/>
  <c r="K85" i="11" s="1"/>
  <c r="L85" i="11" s="1"/>
  <c r="M85" i="11" s="1"/>
  <c r="I85" i="11"/>
  <c r="H85" i="11"/>
  <c r="G85" i="11"/>
  <c r="F85" i="11"/>
  <c r="E85" i="11"/>
  <c r="D85" i="11"/>
  <c r="C85" i="11"/>
  <c r="J84" i="11"/>
  <c r="K84" i="11" s="1"/>
  <c r="L84" i="11" s="1"/>
  <c r="M84" i="11" s="1"/>
  <c r="I84" i="11"/>
  <c r="H84" i="11"/>
  <c r="G84" i="11"/>
  <c r="F84" i="11"/>
  <c r="E84" i="11"/>
  <c r="D84" i="11"/>
  <c r="C84" i="11"/>
  <c r="J83" i="11"/>
  <c r="K83" i="11" s="1"/>
  <c r="L83" i="11" s="1"/>
  <c r="M83" i="11" s="1"/>
  <c r="I83" i="11"/>
  <c r="H83" i="11"/>
  <c r="G83" i="11"/>
  <c r="F83" i="11"/>
  <c r="E83" i="11"/>
  <c r="D83" i="11"/>
  <c r="C83" i="11"/>
  <c r="J82" i="11"/>
  <c r="K82" i="11" s="1"/>
  <c r="L82" i="11" s="1"/>
  <c r="M82" i="11" s="1"/>
  <c r="I82" i="11"/>
  <c r="H82" i="11"/>
  <c r="G82" i="11"/>
  <c r="F82" i="11"/>
  <c r="E82" i="11"/>
  <c r="D82" i="11"/>
  <c r="C82" i="11"/>
  <c r="J81" i="11"/>
  <c r="K81" i="11" s="1"/>
  <c r="L81" i="11" s="1"/>
  <c r="M81" i="11" s="1"/>
  <c r="I81" i="11"/>
  <c r="H81" i="11"/>
  <c r="G81" i="11"/>
  <c r="F81" i="11"/>
  <c r="E81" i="11"/>
  <c r="D81" i="11"/>
  <c r="C81" i="11"/>
  <c r="J80" i="11"/>
  <c r="K80" i="11" s="1"/>
  <c r="L80" i="11" s="1"/>
  <c r="M80" i="11" s="1"/>
  <c r="I80" i="11"/>
  <c r="H80" i="11"/>
  <c r="G80" i="11"/>
  <c r="F80" i="11"/>
  <c r="E80" i="11"/>
  <c r="D80" i="11"/>
  <c r="C80" i="11"/>
  <c r="J79" i="11"/>
  <c r="K79" i="11" s="1"/>
  <c r="L79" i="11" s="1"/>
  <c r="M79" i="11" s="1"/>
  <c r="I79" i="11"/>
  <c r="H79" i="11"/>
  <c r="G79" i="11"/>
  <c r="F79" i="11"/>
  <c r="E79" i="11"/>
  <c r="D79" i="11"/>
  <c r="C79" i="11"/>
  <c r="J78" i="11"/>
  <c r="K78" i="11" s="1"/>
  <c r="L78" i="11" s="1"/>
  <c r="M78" i="11" s="1"/>
  <c r="I78" i="11"/>
  <c r="H78" i="11"/>
  <c r="G78" i="11"/>
  <c r="F78" i="11"/>
  <c r="E78" i="11"/>
  <c r="D78" i="11"/>
  <c r="C78" i="11"/>
  <c r="J77" i="11"/>
  <c r="K77" i="11" s="1"/>
  <c r="L77" i="11" s="1"/>
  <c r="M77" i="11" s="1"/>
  <c r="I77" i="11"/>
  <c r="H77" i="11"/>
  <c r="G77" i="11"/>
  <c r="F77" i="11"/>
  <c r="E77" i="11"/>
  <c r="D77" i="11"/>
  <c r="C77" i="11"/>
  <c r="J76" i="11"/>
  <c r="K76" i="11" s="1"/>
  <c r="L76" i="11" s="1"/>
  <c r="M76" i="11" s="1"/>
  <c r="I76" i="11"/>
  <c r="H76" i="11"/>
  <c r="G76" i="11"/>
  <c r="F76" i="11"/>
  <c r="E76" i="11"/>
  <c r="D76" i="11"/>
  <c r="C76" i="11"/>
  <c r="B76" i="11"/>
  <c r="J75" i="11"/>
  <c r="K75" i="11" s="1"/>
  <c r="L75" i="11" s="1"/>
  <c r="M75" i="11" s="1"/>
  <c r="I75" i="11"/>
  <c r="H75" i="11"/>
  <c r="G75" i="11"/>
  <c r="F75" i="11"/>
  <c r="E75" i="11"/>
  <c r="D75" i="11"/>
  <c r="C75" i="11"/>
  <c r="J74" i="11"/>
  <c r="K74" i="11" s="1"/>
  <c r="L74" i="11" s="1"/>
  <c r="M74" i="11" s="1"/>
  <c r="I74" i="11"/>
  <c r="H74" i="11"/>
  <c r="G74" i="11"/>
  <c r="F74" i="11"/>
  <c r="E74" i="11"/>
  <c r="D74" i="11"/>
  <c r="C74" i="11"/>
  <c r="B74" i="11"/>
  <c r="J73" i="11"/>
  <c r="K73" i="11" s="1"/>
  <c r="L73" i="11" s="1"/>
  <c r="M73" i="11" s="1"/>
  <c r="I73" i="11"/>
  <c r="H73" i="11"/>
  <c r="G73" i="11"/>
  <c r="F73" i="11"/>
  <c r="E73" i="11"/>
  <c r="D73" i="11"/>
  <c r="C73" i="11"/>
  <c r="B73" i="11"/>
  <c r="J72" i="11"/>
  <c r="K72" i="11" s="1"/>
  <c r="L72" i="11" s="1"/>
  <c r="M72" i="11" s="1"/>
  <c r="I72" i="11"/>
  <c r="H72" i="11"/>
  <c r="G72" i="11"/>
  <c r="F72" i="11"/>
  <c r="E72" i="11"/>
  <c r="D72" i="11"/>
  <c r="C72" i="11"/>
  <c r="B72" i="11"/>
  <c r="J71" i="11"/>
  <c r="K71" i="11" s="1"/>
  <c r="L71" i="11" s="1"/>
  <c r="M71" i="11" s="1"/>
  <c r="I71" i="11"/>
  <c r="H71" i="11"/>
  <c r="G71" i="11"/>
  <c r="F71" i="11"/>
  <c r="E71" i="11"/>
  <c r="D71" i="11"/>
  <c r="C71" i="11"/>
  <c r="B71" i="11"/>
  <c r="J70" i="11"/>
  <c r="K70" i="11" s="1"/>
  <c r="L70" i="11" s="1"/>
  <c r="M70" i="11" s="1"/>
  <c r="I70" i="11"/>
  <c r="H70" i="11"/>
  <c r="G70" i="11"/>
  <c r="F70" i="11"/>
  <c r="E70" i="11"/>
  <c r="D70" i="11"/>
  <c r="C70" i="11"/>
  <c r="B70" i="11"/>
  <c r="J69" i="11"/>
  <c r="K69" i="11" s="1"/>
  <c r="L69" i="11" s="1"/>
  <c r="M69" i="11" s="1"/>
  <c r="I69" i="11"/>
  <c r="H69" i="11"/>
  <c r="G69" i="11"/>
  <c r="F69" i="11"/>
  <c r="E69" i="11"/>
  <c r="D69" i="11"/>
  <c r="C69" i="11"/>
  <c r="B69" i="11"/>
  <c r="J68" i="11"/>
  <c r="K68" i="11" s="1"/>
  <c r="L68" i="11" s="1"/>
  <c r="M68" i="11" s="1"/>
  <c r="I68" i="11"/>
  <c r="H68" i="11"/>
  <c r="G68" i="11"/>
  <c r="F68" i="11"/>
  <c r="E68" i="11"/>
  <c r="D68" i="11"/>
  <c r="C68" i="11"/>
  <c r="J67" i="11"/>
  <c r="K67" i="11" s="1"/>
  <c r="L67" i="11" s="1"/>
  <c r="M67" i="11" s="1"/>
  <c r="I67" i="11"/>
  <c r="H67" i="11"/>
  <c r="G67" i="11"/>
  <c r="F67" i="11"/>
  <c r="E67" i="11"/>
  <c r="D67" i="11"/>
  <c r="C67" i="11"/>
  <c r="B67" i="11"/>
  <c r="J66" i="11"/>
  <c r="K66" i="11" s="1"/>
  <c r="L66" i="11" s="1"/>
  <c r="M66" i="11" s="1"/>
  <c r="I66" i="11"/>
  <c r="H66" i="11"/>
  <c r="G66" i="11"/>
  <c r="F66" i="11"/>
  <c r="E66" i="11"/>
  <c r="D66" i="11"/>
  <c r="C66" i="11"/>
  <c r="J65" i="11"/>
  <c r="K65" i="11" s="1"/>
  <c r="L65" i="11" s="1"/>
  <c r="M65" i="11" s="1"/>
  <c r="I65" i="11"/>
  <c r="H65" i="11"/>
  <c r="G65" i="11"/>
  <c r="F65" i="11"/>
  <c r="E65" i="11"/>
  <c r="D65" i="11"/>
  <c r="C65" i="11"/>
  <c r="B65" i="11"/>
  <c r="J64" i="11"/>
  <c r="K64" i="11" s="1"/>
  <c r="L64" i="11" s="1"/>
  <c r="M64" i="11" s="1"/>
  <c r="I64" i="11"/>
  <c r="H64" i="11"/>
  <c r="G64" i="11"/>
  <c r="F64" i="11"/>
  <c r="E64" i="11"/>
  <c r="D64" i="11"/>
  <c r="C64" i="11"/>
  <c r="B64" i="11"/>
  <c r="J63" i="11"/>
  <c r="K63" i="11" s="1"/>
  <c r="L63" i="11" s="1"/>
  <c r="M63" i="11" s="1"/>
  <c r="I63" i="11"/>
  <c r="H63" i="11"/>
  <c r="G63" i="11"/>
  <c r="F63" i="11"/>
  <c r="E63" i="11"/>
  <c r="D63" i="11"/>
  <c r="C63" i="11"/>
  <c r="B63" i="11"/>
  <c r="J62" i="11"/>
  <c r="K62" i="11" s="1"/>
  <c r="L62" i="11" s="1"/>
  <c r="M62" i="11" s="1"/>
  <c r="I62" i="11"/>
  <c r="H62" i="11"/>
  <c r="G62" i="11"/>
  <c r="F62" i="11"/>
  <c r="E62" i="11"/>
  <c r="D62" i="11"/>
  <c r="C62" i="11"/>
  <c r="B62" i="11"/>
  <c r="J61" i="11"/>
  <c r="K61" i="11" s="1"/>
  <c r="L61" i="11" s="1"/>
  <c r="M61" i="11" s="1"/>
  <c r="I61" i="11"/>
  <c r="H61" i="11"/>
  <c r="G61" i="11"/>
  <c r="F61" i="11"/>
  <c r="E61" i="11"/>
  <c r="D61" i="11"/>
  <c r="C61" i="11"/>
  <c r="B61" i="11"/>
  <c r="J60" i="11"/>
  <c r="K60" i="11" s="1"/>
  <c r="L60" i="11" s="1"/>
  <c r="M60" i="11" s="1"/>
  <c r="I60" i="11"/>
  <c r="H60" i="11"/>
  <c r="G60" i="11"/>
  <c r="F60" i="11"/>
  <c r="E60" i="11"/>
  <c r="D60" i="11"/>
  <c r="C60" i="11"/>
  <c r="B60" i="11"/>
  <c r="J59" i="11"/>
  <c r="K59" i="11" s="1"/>
  <c r="L59" i="11" s="1"/>
  <c r="M59" i="11" s="1"/>
  <c r="I59" i="11"/>
  <c r="H59" i="11"/>
  <c r="G59" i="11"/>
  <c r="F59" i="11"/>
  <c r="E59" i="11"/>
  <c r="D59" i="11"/>
  <c r="C59" i="11"/>
  <c r="B59" i="11"/>
  <c r="J58" i="11"/>
  <c r="K58" i="11" s="1"/>
  <c r="L58" i="11" s="1"/>
  <c r="M58" i="11" s="1"/>
  <c r="I58" i="11"/>
  <c r="H58" i="11"/>
  <c r="G58" i="11"/>
  <c r="F58" i="11"/>
  <c r="E58" i="11"/>
  <c r="D58" i="11"/>
  <c r="C58" i="11"/>
  <c r="B58" i="11"/>
  <c r="J57" i="11"/>
  <c r="K57" i="11" s="1"/>
  <c r="L57" i="11" s="1"/>
  <c r="M57" i="11" s="1"/>
  <c r="I57" i="11"/>
  <c r="H57" i="11"/>
  <c r="G57" i="11"/>
  <c r="F57" i="11"/>
  <c r="E57" i="11"/>
  <c r="D57" i="11"/>
  <c r="C57" i="11"/>
  <c r="B57" i="11"/>
  <c r="J56" i="11"/>
  <c r="K56" i="11" s="1"/>
  <c r="L56" i="11" s="1"/>
  <c r="M56" i="11" s="1"/>
  <c r="I56" i="11"/>
  <c r="H56" i="11"/>
  <c r="G56" i="11"/>
  <c r="F56" i="11"/>
  <c r="E56" i="11"/>
  <c r="D56" i="11"/>
  <c r="C56" i="11"/>
  <c r="B56" i="11"/>
  <c r="J55" i="11"/>
  <c r="K55" i="11" s="1"/>
  <c r="L55" i="11" s="1"/>
  <c r="M55" i="11" s="1"/>
  <c r="I55" i="11"/>
  <c r="H55" i="11"/>
  <c r="G55" i="11"/>
  <c r="F55" i="11"/>
  <c r="E55" i="11"/>
  <c r="D55" i="11"/>
  <c r="C55" i="11"/>
  <c r="B55" i="11"/>
  <c r="J54" i="11"/>
  <c r="K54" i="11" s="1"/>
  <c r="L54" i="11" s="1"/>
  <c r="M54" i="11" s="1"/>
  <c r="I54" i="11"/>
  <c r="H54" i="11"/>
  <c r="G54" i="11"/>
  <c r="F54" i="11"/>
  <c r="E54" i="11"/>
  <c r="D54" i="11"/>
  <c r="C54" i="11"/>
  <c r="B54" i="11"/>
  <c r="J53" i="11"/>
  <c r="K53" i="11" s="1"/>
  <c r="L53" i="11" s="1"/>
  <c r="M53" i="11" s="1"/>
  <c r="I53" i="11"/>
  <c r="H53" i="11"/>
  <c r="G53" i="11"/>
  <c r="F53" i="11"/>
  <c r="E53" i="11"/>
  <c r="D53" i="11"/>
  <c r="C53" i="11"/>
  <c r="B53" i="11"/>
  <c r="J52" i="11"/>
  <c r="K52" i="11" s="1"/>
  <c r="L52" i="11" s="1"/>
  <c r="M52" i="11" s="1"/>
  <c r="I52" i="11"/>
  <c r="H52" i="11"/>
  <c r="G52" i="11"/>
  <c r="F52" i="11"/>
  <c r="E52" i="11"/>
  <c r="D52" i="11"/>
  <c r="C52" i="11"/>
  <c r="B52" i="11"/>
  <c r="J51" i="11"/>
  <c r="K51" i="11" s="1"/>
  <c r="L51" i="11" s="1"/>
  <c r="M51" i="11" s="1"/>
  <c r="I51" i="11"/>
  <c r="H51" i="11"/>
  <c r="G51" i="11"/>
  <c r="F51" i="11"/>
  <c r="E51" i="11"/>
  <c r="D51" i="11"/>
  <c r="C51" i="11"/>
  <c r="B51" i="11"/>
  <c r="J50" i="11"/>
  <c r="K50" i="11" s="1"/>
  <c r="L50" i="11" s="1"/>
  <c r="M50" i="11" s="1"/>
  <c r="I50" i="11"/>
  <c r="H50" i="11"/>
  <c r="G50" i="11"/>
  <c r="F50" i="11"/>
  <c r="E50" i="11"/>
  <c r="D50" i="11"/>
  <c r="C50" i="11"/>
  <c r="B50" i="11"/>
  <c r="J49" i="11"/>
  <c r="K49" i="11" s="1"/>
  <c r="L49" i="11" s="1"/>
  <c r="M49" i="11" s="1"/>
  <c r="I49" i="11"/>
  <c r="H49" i="11"/>
  <c r="G49" i="11"/>
  <c r="F49" i="11"/>
  <c r="E49" i="11"/>
  <c r="D49" i="11"/>
  <c r="C49" i="11"/>
  <c r="B49" i="11"/>
  <c r="J48" i="11"/>
  <c r="K48" i="11" s="1"/>
  <c r="L48" i="11" s="1"/>
  <c r="M48" i="11" s="1"/>
  <c r="I48" i="11"/>
  <c r="H48" i="11"/>
  <c r="G48" i="11"/>
  <c r="F48" i="11"/>
  <c r="E48" i="11"/>
  <c r="D48" i="11"/>
  <c r="C48" i="11"/>
  <c r="B48" i="11"/>
  <c r="J47" i="11"/>
  <c r="K47" i="11" s="1"/>
  <c r="L47" i="11" s="1"/>
  <c r="M47" i="11" s="1"/>
  <c r="I47" i="11"/>
  <c r="H47" i="11"/>
  <c r="G47" i="11"/>
  <c r="F47" i="11"/>
  <c r="E47" i="11"/>
  <c r="D47" i="11"/>
  <c r="C47" i="11"/>
  <c r="B47" i="11"/>
  <c r="J46" i="11"/>
  <c r="K46" i="11" s="1"/>
  <c r="L46" i="11" s="1"/>
  <c r="M46" i="11" s="1"/>
  <c r="I46" i="11"/>
  <c r="H46" i="11"/>
  <c r="G46" i="11"/>
  <c r="F46" i="11"/>
  <c r="E46" i="11"/>
  <c r="D46" i="11"/>
  <c r="C46" i="11"/>
  <c r="B46" i="11"/>
  <c r="J45" i="11"/>
  <c r="K45" i="11" s="1"/>
  <c r="L45" i="11" s="1"/>
  <c r="M45" i="11" s="1"/>
  <c r="I45" i="11"/>
  <c r="H45" i="11"/>
  <c r="G45" i="11"/>
  <c r="F45" i="11"/>
  <c r="E45" i="11"/>
  <c r="D45" i="11"/>
  <c r="C45" i="11"/>
  <c r="B45" i="11"/>
  <c r="J44" i="11"/>
  <c r="K44" i="11" s="1"/>
  <c r="L44" i="11" s="1"/>
  <c r="M44" i="11" s="1"/>
  <c r="I44" i="11"/>
  <c r="H44" i="11"/>
  <c r="G44" i="11"/>
  <c r="F44" i="11"/>
  <c r="E44" i="11"/>
  <c r="D44" i="11"/>
  <c r="C44" i="11"/>
  <c r="B44" i="11"/>
  <c r="J43" i="11"/>
  <c r="K43" i="11" s="1"/>
  <c r="L43" i="11" s="1"/>
  <c r="M43" i="11" s="1"/>
  <c r="I43" i="11"/>
  <c r="H43" i="11"/>
  <c r="G43" i="11"/>
  <c r="F43" i="11"/>
  <c r="E43" i="11"/>
  <c r="D43" i="11"/>
  <c r="C43" i="11"/>
  <c r="B43" i="11"/>
  <c r="J42" i="11"/>
  <c r="K42" i="11" s="1"/>
  <c r="L42" i="11" s="1"/>
  <c r="M42" i="11" s="1"/>
  <c r="I42" i="11"/>
  <c r="H42" i="11"/>
  <c r="G42" i="11"/>
  <c r="F42" i="11"/>
  <c r="E42" i="11"/>
  <c r="D42" i="11"/>
  <c r="C42" i="11"/>
  <c r="B42" i="11"/>
  <c r="J41" i="11"/>
  <c r="K41" i="11" s="1"/>
  <c r="L41" i="11" s="1"/>
  <c r="M41" i="11" s="1"/>
  <c r="I41" i="11"/>
  <c r="H41" i="11"/>
  <c r="G41" i="11"/>
  <c r="F41" i="11"/>
  <c r="E41" i="11"/>
  <c r="D41" i="11"/>
  <c r="C41" i="11"/>
  <c r="B41" i="11"/>
  <c r="J40" i="11"/>
  <c r="K40" i="11" s="1"/>
  <c r="L40" i="11" s="1"/>
  <c r="M40" i="11" s="1"/>
  <c r="I40" i="11"/>
  <c r="H40" i="11"/>
  <c r="G40" i="11"/>
  <c r="F40" i="11"/>
  <c r="E40" i="11"/>
  <c r="D40" i="11"/>
  <c r="C40" i="11"/>
  <c r="B40" i="11"/>
  <c r="J39" i="11"/>
  <c r="K39" i="11" s="1"/>
  <c r="L39" i="11" s="1"/>
  <c r="M39" i="11" s="1"/>
  <c r="I39" i="11"/>
  <c r="H39" i="11"/>
  <c r="G39" i="11"/>
  <c r="F39" i="11"/>
  <c r="E39" i="11"/>
  <c r="D39" i="11"/>
  <c r="C39" i="11"/>
  <c r="B39" i="11"/>
  <c r="J38" i="11"/>
  <c r="K38" i="11" s="1"/>
  <c r="L38" i="11" s="1"/>
  <c r="M38" i="11" s="1"/>
  <c r="I38" i="11"/>
  <c r="H38" i="11"/>
  <c r="G38" i="11"/>
  <c r="F38" i="11"/>
  <c r="E38" i="11"/>
  <c r="D38" i="11"/>
  <c r="C38" i="11"/>
  <c r="B38" i="11"/>
  <c r="J37" i="11"/>
  <c r="K37" i="11" s="1"/>
  <c r="L37" i="11" s="1"/>
  <c r="M37" i="11" s="1"/>
  <c r="I37" i="11"/>
  <c r="H37" i="11"/>
  <c r="G37" i="11"/>
  <c r="F37" i="11"/>
  <c r="E37" i="11"/>
  <c r="D37" i="11"/>
  <c r="C37" i="11"/>
  <c r="B37" i="11"/>
  <c r="J36" i="11"/>
  <c r="K36" i="11" s="1"/>
  <c r="L36" i="11" s="1"/>
  <c r="M36" i="11" s="1"/>
  <c r="I36" i="11"/>
  <c r="H36" i="11"/>
  <c r="G36" i="11"/>
  <c r="F36" i="11"/>
  <c r="E36" i="11"/>
  <c r="D36" i="11"/>
  <c r="C36" i="11"/>
  <c r="B36" i="11"/>
  <c r="J35" i="11"/>
  <c r="K35" i="11" s="1"/>
  <c r="L35" i="11" s="1"/>
  <c r="M35" i="11" s="1"/>
  <c r="I35" i="11"/>
  <c r="H35" i="11"/>
  <c r="G35" i="11"/>
  <c r="F35" i="11"/>
  <c r="E35" i="11"/>
  <c r="D35" i="11"/>
  <c r="C35" i="11"/>
  <c r="B35" i="11"/>
  <c r="J34" i="11"/>
  <c r="K34" i="11" s="1"/>
  <c r="L34" i="11" s="1"/>
  <c r="M34" i="11" s="1"/>
  <c r="I34" i="11"/>
  <c r="H34" i="11"/>
  <c r="G34" i="11"/>
  <c r="F34" i="11"/>
  <c r="E34" i="11"/>
  <c r="D34" i="11"/>
  <c r="C34" i="11"/>
  <c r="B34" i="11"/>
  <c r="J33" i="11"/>
  <c r="K33" i="11" s="1"/>
  <c r="L33" i="11" s="1"/>
  <c r="M33" i="11" s="1"/>
  <c r="I33" i="11"/>
  <c r="H33" i="11"/>
  <c r="G33" i="11"/>
  <c r="F33" i="11"/>
  <c r="E33" i="11"/>
  <c r="D33" i="11"/>
  <c r="C33" i="11"/>
  <c r="B33" i="11"/>
  <c r="J32" i="11"/>
  <c r="K32" i="11" s="1"/>
  <c r="L32" i="11" s="1"/>
  <c r="M32" i="11" s="1"/>
  <c r="I32" i="11"/>
  <c r="H32" i="11"/>
  <c r="G32" i="11"/>
  <c r="F32" i="11"/>
  <c r="E32" i="11"/>
  <c r="D32" i="11"/>
  <c r="C32" i="11"/>
  <c r="B32" i="11"/>
  <c r="J31" i="11"/>
  <c r="K31" i="11" s="1"/>
  <c r="L31" i="11" s="1"/>
  <c r="M31" i="11" s="1"/>
  <c r="I31" i="11"/>
  <c r="H31" i="11"/>
  <c r="G31" i="11"/>
  <c r="F31" i="11"/>
  <c r="E31" i="11"/>
  <c r="D31" i="11"/>
  <c r="C31" i="11"/>
  <c r="B31" i="11"/>
  <c r="J30" i="11"/>
  <c r="K30" i="11" s="1"/>
  <c r="L30" i="11" s="1"/>
  <c r="M30" i="11" s="1"/>
  <c r="I30" i="11"/>
  <c r="H30" i="11"/>
  <c r="G30" i="11"/>
  <c r="F30" i="11"/>
  <c r="E30" i="11"/>
  <c r="D30" i="11"/>
  <c r="C30" i="11"/>
  <c r="B30" i="11"/>
  <c r="J29" i="11"/>
  <c r="K29" i="11" s="1"/>
  <c r="L29" i="11" s="1"/>
  <c r="M29" i="11" s="1"/>
  <c r="I29" i="11"/>
  <c r="H29" i="11"/>
  <c r="G29" i="11"/>
  <c r="F29" i="11"/>
  <c r="E29" i="11"/>
  <c r="D29" i="11"/>
  <c r="C29" i="11"/>
  <c r="B29" i="11"/>
  <c r="J28" i="11"/>
  <c r="K28" i="11" s="1"/>
  <c r="L28" i="11" s="1"/>
  <c r="M28" i="11" s="1"/>
  <c r="I28" i="11"/>
  <c r="H28" i="11"/>
  <c r="G28" i="11"/>
  <c r="F28" i="11"/>
  <c r="E28" i="11"/>
  <c r="D28" i="11"/>
  <c r="C28" i="11"/>
  <c r="B28" i="11"/>
  <c r="J27" i="11"/>
  <c r="K27" i="11" s="1"/>
  <c r="L27" i="11" s="1"/>
  <c r="M27" i="11" s="1"/>
  <c r="I27" i="11"/>
  <c r="H27" i="11"/>
  <c r="G27" i="11"/>
  <c r="F27" i="11"/>
  <c r="E27" i="11"/>
  <c r="D27" i="11"/>
  <c r="C27" i="11"/>
  <c r="B27" i="11"/>
  <c r="J26" i="11"/>
  <c r="K26" i="11" s="1"/>
  <c r="L26" i="11" s="1"/>
  <c r="M26" i="11" s="1"/>
  <c r="I26" i="11"/>
  <c r="H26" i="11"/>
  <c r="G26" i="11"/>
  <c r="F26" i="11"/>
  <c r="E26" i="11"/>
  <c r="D26" i="11"/>
  <c r="C26" i="11"/>
  <c r="B26" i="11"/>
  <c r="J25" i="11"/>
  <c r="K25" i="11" s="1"/>
  <c r="L25" i="11" s="1"/>
  <c r="M25" i="11" s="1"/>
  <c r="I25" i="11"/>
  <c r="H25" i="11"/>
  <c r="G25" i="11"/>
  <c r="F25" i="11"/>
  <c r="E25" i="11"/>
  <c r="D25" i="11"/>
  <c r="C25" i="11"/>
  <c r="B25" i="11"/>
  <c r="J24" i="11"/>
  <c r="K24" i="11" s="1"/>
  <c r="L24" i="11" s="1"/>
  <c r="M24" i="11" s="1"/>
  <c r="I24" i="11"/>
  <c r="H24" i="11"/>
  <c r="G24" i="11"/>
  <c r="F24" i="11"/>
  <c r="E24" i="11"/>
  <c r="D24" i="11"/>
  <c r="C24" i="11"/>
  <c r="B24" i="11"/>
  <c r="J23" i="11"/>
  <c r="K23" i="11" s="1"/>
  <c r="L23" i="11" s="1"/>
  <c r="M23" i="11" s="1"/>
  <c r="I23" i="11"/>
  <c r="H23" i="11"/>
  <c r="G23" i="11"/>
  <c r="F23" i="11"/>
  <c r="E23" i="11"/>
  <c r="D23" i="11"/>
  <c r="C23" i="11"/>
  <c r="B23" i="11"/>
  <c r="J22" i="11"/>
  <c r="K22" i="11" s="1"/>
  <c r="L22" i="11" s="1"/>
  <c r="M22" i="11" s="1"/>
  <c r="I22" i="11"/>
  <c r="H22" i="11"/>
  <c r="G22" i="11"/>
  <c r="F22" i="11"/>
  <c r="E22" i="11"/>
  <c r="D22" i="11"/>
  <c r="C22" i="11"/>
  <c r="B22" i="11"/>
  <c r="J21" i="11"/>
  <c r="K21" i="11" s="1"/>
  <c r="L21" i="11" s="1"/>
  <c r="M21" i="11" s="1"/>
  <c r="I21" i="11"/>
  <c r="H21" i="11"/>
  <c r="G21" i="11"/>
  <c r="F21" i="11"/>
  <c r="E21" i="11"/>
  <c r="D21" i="11"/>
  <c r="C21" i="11"/>
  <c r="B21" i="11"/>
  <c r="J20" i="11"/>
  <c r="K20" i="11" s="1"/>
  <c r="L20" i="11" s="1"/>
  <c r="M20" i="11" s="1"/>
  <c r="I20" i="11"/>
  <c r="H20" i="11"/>
  <c r="G20" i="11"/>
  <c r="F20" i="11"/>
  <c r="E20" i="11"/>
  <c r="D20" i="11"/>
  <c r="C20" i="11"/>
  <c r="B20" i="11"/>
  <c r="J19" i="11"/>
  <c r="K19" i="11" s="1"/>
  <c r="L19" i="11" s="1"/>
  <c r="M19" i="11" s="1"/>
  <c r="I19" i="11"/>
  <c r="H19" i="11"/>
  <c r="G19" i="11"/>
  <c r="F19" i="11"/>
  <c r="E19" i="11"/>
  <c r="D19" i="11"/>
  <c r="C19" i="11"/>
  <c r="B19" i="11"/>
  <c r="J18" i="11"/>
  <c r="K18" i="11" s="1"/>
  <c r="L18" i="11" s="1"/>
  <c r="M18" i="11" s="1"/>
  <c r="I18" i="11"/>
  <c r="H18" i="11"/>
  <c r="G18" i="11"/>
  <c r="F18" i="11"/>
  <c r="E18" i="11"/>
  <c r="D18" i="11"/>
  <c r="C18" i="11"/>
  <c r="B18" i="11"/>
  <c r="J17" i="11"/>
  <c r="K17" i="11" s="1"/>
  <c r="L17" i="11" s="1"/>
  <c r="M17" i="11" s="1"/>
  <c r="I17" i="11"/>
  <c r="H17" i="11"/>
  <c r="G17" i="11"/>
  <c r="F17" i="11"/>
  <c r="E17" i="11"/>
  <c r="D17" i="11"/>
  <c r="C17" i="11"/>
  <c r="B17" i="11"/>
  <c r="J16" i="11"/>
  <c r="K16" i="11" s="1"/>
  <c r="L16" i="11" s="1"/>
  <c r="M16" i="11" s="1"/>
  <c r="I16" i="11"/>
  <c r="H16" i="11"/>
  <c r="G16" i="11"/>
  <c r="F16" i="11"/>
  <c r="E16" i="11"/>
  <c r="D16" i="11"/>
  <c r="C16" i="11"/>
  <c r="B16" i="11"/>
  <c r="J15" i="11"/>
  <c r="K15" i="11" s="1"/>
  <c r="L15" i="11" s="1"/>
  <c r="M15" i="11" s="1"/>
  <c r="I15" i="11"/>
  <c r="H15" i="11"/>
  <c r="G15" i="11"/>
  <c r="F15" i="11"/>
  <c r="E15" i="11"/>
  <c r="D15" i="11"/>
  <c r="C15" i="11"/>
  <c r="B15" i="11"/>
  <c r="J14" i="11"/>
  <c r="K14" i="11" s="1"/>
  <c r="L14" i="11" s="1"/>
  <c r="M14" i="11" s="1"/>
  <c r="I14" i="11"/>
  <c r="H14" i="11"/>
  <c r="G14" i="11"/>
  <c r="F14" i="11"/>
  <c r="E14" i="11"/>
  <c r="D14" i="11"/>
  <c r="C14" i="11"/>
  <c r="B14" i="11"/>
  <c r="J13" i="11"/>
  <c r="K13" i="11" s="1"/>
  <c r="L13" i="11" s="1"/>
  <c r="M13" i="11" s="1"/>
  <c r="I13" i="11"/>
  <c r="H13" i="11"/>
  <c r="G13" i="11"/>
  <c r="F13" i="11"/>
  <c r="E13" i="11"/>
  <c r="D13" i="11"/>
  <c r="C13" i="11"/>
  <c r="B13" i="11"/>
  <c r="J12" i="11"/>
  <c r="K12" i="11" s="1"/>
  <c r="L12" i="11" s="1"/>
  <c r="M12" i="11" s="1"/>
  <c r="I12" i="11"/>
  <c r="H12" i="11"/>
  <c r="G12" i="11"/>
  <c r="F12" i="11"/>
  <c r="E12" i="11"/>
  <c r="D12" i="11"/>
  <c r="C12" i="11"/>
  <c r="B12" i="11"/>
  <c r="J11" i="11"/>
  <c r="K11" i="11" s="1"/>
  <c r="L11" i="11" s="1"/>
  <c r="M11" i="11" s="1"/>
  <c r="I11" i="11"/>
  <c r="H11" i="11"/>
  <c r="G11" i="11"/>
  <c r="F11" i="11"/>
  <c r="E11" i="11"/>
  <c r="D11" i="11"/>
  <c r="C11" i="11"/>
  <c r="B11" i="11"/>
  <c r="G7" i="11"/>
  <c r="J140" i="10"/>
  <c r="K140" i="10" s="1"/>
  <c r="L140" i="10" s="1"/>
  <c r="M140" i="10" s="1"/>
  <c r="I140" i="10"/>
  <c r="H140" i="10"/>
  <c r="G140" i="10"/>
  <c r="F140" i="10"/>
  <c r="E140" i="10"/>
  <c r="D140" i="10"/>
  <c r="C140" i="10"/>
  <c r="J139" i="10"/>
  <c r="K139" i="10" s="1"/>
  <c r="L139" i="10" s="1"/>
  <c r="M139" i="10" s="1"/>
  <c r="I139" i="10"/>
  <c r="H139" i="10"/>
  <c r="G139" i="10"/>
  <c r="F139" i="10"/>
  <c r="E139" i="10"/>
  <c r="D139" i="10"/>
  <c r="C139" i="10"/>
  <c r="J138" i="10"/>
  <c r="K138" i="10" s="1"/>
  <c r="L138" i="10" s="1"/>
  <c r="M138" i="10" s="1"/>
  <c r="I138" i="10"/>
  <c r="H138" i="10"/>
  <c r="G138" i="10"/>
  <c r="F138" i="10"/>
  <c r="E138" i="10"/>
  <c r="D138" i="10"/>
  <c r="C138" i="10"/>
  <c r="J137" i="10"/>
  <c r="K137" i="10" s="1"/>
  <c r="L137" i="10" s="1"/>
  <c r="M137" i="10" s="1"/>
  <c r="I137" i="10"/>
  <c r="H137" i="10"/>
  <c r="G137" i="10"/>
  <c r="F137" i="10"/>
  <c r="E137" i="10"/>
  <c r="D137" i="10"/>
  <c r="C137" i="10"/>
  <c r="J136" i="10"/>
  <c r="K136" i="10" s="1"/>
  <c r="L136" i="10" s="1"/>
  <c r="M136" i="10" s="1"/>
  <c r="I136" i="10"/>
  <c r="H136" i="10"/>
  <c r="G136" i="10"/>
  <c r="F136" i="10"/>
  <c r="E136" i="10"/>
  <c r="D136" i="10"/>
  <c r="C136" i="10"/>
  <c r="J135" i="10"/>
  <c r="K135" i="10" s="1"/>
  <c r="L135" i="10" s="1"/>
  <c r="M135" i="10" s="1"/>
  <c r="I135" i="10"/>
  <c r="H135" i="10"/>
  <c r="G135" i="10"/>
  <c r="F135" i="10"/>
  <c r="E135" i="10"/>
  <c r="D135" i="10"/>
  <c r="C135" i="10"/>
  <c r="J134" i="10"/>
  <c r="K134" i="10" s="1"/>
  <c r="L134" i="10" s="1"/>
  <c r="M134" i="10" s="1"/>
  <c r="I134" i="10"/>
  <c r="H134" i="10"/>
  <c r="G134" i="10"/>
  <c r="F134" i="10"/>
  <c r="E134" i="10"/>
  <c r="D134" i="10"/>
  <c r="C134" i="10"/>
  <c r="J133" i="10"/>
  <c r="K133" i="10" s="1"/>
  <c r="L133" i="10" s="1"/>
  <c r="M133" i="10" s="1"/>
  <c r="I133" i="10"/>
  <c r="H133" i="10"/>
  <c r="G133" i="10"/>
  <c r="F133" i="10"/>
  <c r="E133" i="10"/>
  <c r="D133" i="10"/>
  <c r="C133" i="10"/>
  <c r="J132" i="10"/>
  <c r="K132" i="10" s="1"/>
  <c r="L132" i="10" s="1"/>
  <c r="M132" i="10" s="1"/>
  <c r="I132" i="10"/>
  <c r="H132" i="10"/>
  <c r="G132" i="10"/>
  <c r="F132" i="10"/>
  <c r="E132" i="10"/>
  <c r="D132" i="10"/>
  <c r="C132" i="10"/>
  <c r="J131" i="10"/>
  <c r="K131" i="10" s="1"/>
  <c r="L131" i="10" s="1"/>
  <c r="M131" i="10" s="1"/>
  <c r="I131" i="10"/>
  <c r="H131" i="10"/>
  <c r="G131" i="10"/>
  <c r="F131" i="10"/>
  <c r="E131" i="10"/>
  <c r="D131" i="10"/>
  <c r="C131" i="10"/>
  <c r="J130" i="10"/>
  <c r="K130" i="10" s="1"/>
  <c r="L130" i="10" s="1"/>
  <c r="M130" i="10" s="1"/>
  <c r="I130" i="10"/>
  <c r="H130" i="10"/>
  <c r="G130" i="10"/>
  <c r="F130" i="10"/>
  <c r="E130" i="10"/>
  <c r="D130" i="10"/>
  <c r="C130" i="10"/>
  <c r="J129" i="10"/>
  <c r="K129" i="10" s="1"/>
  <c r="L129" i="10" s="1"/>
  <c r="M129" i="10" s="1"/>
  <c r="I129" i="10"/>
  <c r="H129" i="10"/>
  <c r="G129" i="10"/>
  <c r="F129" i="10"/>
  <c r="E129" i="10"/>
  <c r="D129" i="10"/>
  <c r="C129" i="10"/>
  <c r="J128" i="10"/>
  <c r="K128" i="10" s="1"/>
  <c r="L128" i="10" s="1"/>
  <c r="M128" i="10" s="1"/>
  <c r="I128" i="10"/>
  <c r="H128" i="10"/>
  <c r="G128" i="10"/>
  <c r="F128" i="10"/>
  <c r="E128" i="10"/>
  <c r="D128" i="10"/>
  <c r="C128" i="10"/>
  <c r="J127" i="10"/>
  <c r="K127" i="10" s="1"/>
  <c r="L127" i="10" s="1"/>
  <c r="M127" i="10" s="1"/>
  <c r="I127" i="10"/>
  <c r="H127" i="10"/>
  <c r="G127" i="10"/>
  <c r="F127" i="10"/>
  <c r="E127" i="10"/>
  <c r="D127" i="10"/>
  <c r="C127" i="10"/>
  <c r="J126" i="10"/>
  <c r="K126" i="10" s="1"/>
  <c r="L126" i="10" s="1"/>
  <c r="M126" i="10" s="1"/>
  <c r="I126" i="10"/>
  <c r="H126" i="10"/>
  <c r="G126" i="10"/>
  <c r="F126" i="10"/>
  <c r="E126" i="10"/>
  <c r="D126" i="10"/>
  <c r="C126" i="10"/>
  <c r="J125" i="10"/>
  <c r="K125" i="10" s="1"/>
  <c r="L125" i="10" s="1"/>
  <c r="M125" i="10" s="1"/>
  <c r="I125" i="10"/>
  <c r="H125" i="10"/>
  <c r="G125" i="10"/>
  <c r="F125" i="10"/>
  <c r="E125" i="10"/>
  <c r="D125" i="10"/>
  <c r="C125" i="10"/>
  <c r="B125" i="10"/>
  <c r="J124" i="10"/>
  <c r="K124" i="10" s="1"/>
  <c r="L124" i="10" s="1"/>
  <c r="M124" i="10" s="1"/>
  <c r="I124" i="10"/>
  <c r="H124" i="10"/>
  <c r="G124" i="10"/>
  <c r="F124" i="10"/>
  <c r="E124" i="10"/>
  <c r="D124" i="10"/>
  <c r="C124" i="10"/>
  <c r="B124" i="10"/>
  <c r="J123" i="10"/>
  <c r="K123" i="10" s="1"/>
  <c r="L123" i="10" s="1"/>
  <c r="M123" i="10" s="1"/>
  <c r="I123" i="10"/>
  <c r="H123" i="10"/>
  <c r="G123" i="10"/>
  <c r="F123" i="10"/>
  <c r="E123" i="10"/>
  <c r="D123" i="10"/>
  <c r="C123" i="10"/>
  <c r="J122" i="10"/>
  <c r="K122" i="10" s="1"/>
  <c r="L122" i="10" s="1"/>
  <c r="M122" i="10" s="1"/>
  <c r="I122" i="10"/>
  <c r="H122" i="10"/>
  <c r="G122" i="10"/>
  <c r="F122" i="10"/>
  <c r="E122" i="10"/>
  <c r="D122" i="10"/>
  <c r="C122" i="10"/>
  <c r="J121" i="10"/>
  <c r="K121" i="10" s="1"/>
  <c r="L121" i="10" s="1"/>
  <c r="M121" i="10" s="1"/>
  <c r="I121" i="10"/>
  <c r="H121" i="10"/>
  <c r="G121" i="10"/>
  <c r="F121" i="10"/>
  <c r="E121" i="10"/>
  <c r="D121" i="10"/>
  <c r="C121" i="10"/>
  <c r="J120" i="10"/>
  <c r="K120" i="10" s="1"/>
  <c r="L120" i="10" s="1"/>
  <c r="M120" i="10" s="1"/>
  <c r="I120" i="10"/>
  <c r="H120" i="10"/>
  <c r="G120" i="10"/>
  <c r="F120" i="10"/>
  <c r="E120" i="10"/>
  <c r="D120" i="10"/>
  <c r="C120" i="10"/>
  <c r="J119" i="10"/>
  <c r="K119" i="10" s="1"/>
  <c r="L119" i="10" s="1"/>
  <c r="M119" i="10" s="1"/>
  <c r="I119" i="10"/>
  <c r="H119" i="10"/>
  <c r="G119" i="10"/>
  <c r="F119" i="10"/>
  <c r="E119" i="10"/>
  <c r="D119" i="10"/>
  <c r="C119" i="10"/>
  <c r="J118" i="10"/>
  <c r="K118" i="10" s="1"/>
  <c r="L118" i="10" s="1"/>
  <c r="M118" i="10" s="1"/>
  <c r="I118" i="10"/>
  <c r="H118" i="10"/>
  <c r="G118" i="10"/>
  <c r="F118" i="10"/>
  <c r="E118" i="10"/>
  <c r="D118" i="10"/>
  <c r="C118" i="10"/>
  <c r="B118" i="10"/>
  <c r="J117" i="10"/>
  <c r="K117" i="10" s="1"/>
  <c r="L117" i="10" s="1"/>
  <c r="M117" i="10" s="1"/>
  <c r="I117" i="10"/>
  <c r="H117" i="10"/>
  <c r="G117" i="10"/>
  <c r="F117" i="10"/>
  <c r="E117" i="10"/>
  <c r="D117" i="10"/>
  <c r="C117" i="10"/>
  <c r="B117" i="10"/>
  <c r="J116" i="10"/>
  <c r="K116" i="10" s="1"/>
  <c r="L116" i="10" s="1"/>
  <c r="M116" i="10" s="1"/>
  <c r="I116" i="10"/>
  <c r="H116" i="10"/>
  <c r="G116" i="10"/>
  <c r="F116" i="10"/>
  <c r="E116" i="10"/>
  <c r="D116" i="10"/>
  <c r="C116" i="10"/>
  <c r="J115" i="10"/>
  <c r="K115" i="10" s="1"/>
  <c r="L115" i="10" s="1"/>
  <c r="M115" i="10" s="1"/>
  <c r="I115" i="10"/>
  <c r="H115" i="10"/>
  <c r="G115" i="10"/>
  <c r="F115" i="10"/>
  <c r="E115" i="10"/>
  <c r="D115" i="10"/>
  <c r="C115" i="10"/>
  <c r="B115" i="10"/>
  <c r="J114" i="10"/>
  <c r="K114" i="10" s="1"/>
  <c r="L114" i="10" s="1"/>
  <c r="M114" i="10" s="1"/>
  <c r="I114" i="10"/>
  <c r="H114" i="10"/>
  <c r="G114" i="10"/>
  <c r="F114" i="10"/>
  <c r="E114" i="10"/>
  <c r="D114" i="10"/>
  <c r="C114" i="10"/>
  <c r="B114" i="10"/>
  <c r="J113" i="10"/>
  <c r="K113" i="10" s="1"/>
  <c r="L113" i="10" s="1"/>
  <c r="M113" i="10" s="1"/>
  <c r="I113" i="10"/>
  <c r="H113" i="10"/>
  <c r="G113" i="10"/>
  <c r="F113" i="10"/>
  <c r="E113" i="10"/>
  <c r="D113" i="10"/>
  <c r="C113" i="10"/>
  <c r="B113" i="10"/>
  <c r="J112" i="10"/>
  <c r="K112" i="10" s="1"/>
  <c r="L112" i="10" s="1"/>
  <c r="M112" i="10" s="1"/>
  <c r="I112" i="10"/>
  <c r="H112" i="10"/>
  <c r="G112" i="10"/>
  <c r="F112" i="10"/>
  <c r="E112" i="10"/>
  <c r="D112" i="10"/>
  <c r="C112" i="10"/>
  <c r="B112" i="10"/>
  <c r="J111" i="10"/>
  <c r="K111" i="10" s="1"/>
  <c r="L111" i="10" s="1"/>
  <c r="M111" i="10" s="1"/>
  <c r="I111" i="10"/>
  <c r="H111" i="10"/>
  <c r="G111" i="10"/>
  <c r="F111" i="10"/>
  <c r="E111" i="10"/>
  <c r="D111" i="10"/>
  <c r="C111" i="10"/>
  <c r="B111" i="10"/>
  <c r="J110" i="10"/>
  <c r="K110" i="10" s="1"/>
  <c r="L110" i="10" s="1"/>
  <c r="M110" i="10" s="1"/>
  <c r="I110" i="10"/>
  <c r="H110" i="10"/>
  <c r="G110" i="10"/>
  <c r="F110" i="10"/>
  <c r="E110" i="10"/>
  <c r="D110" i="10"/>
  <c r="C110" i="10"/>
  <c r="B110" i="10"/>
  <c r="J109" i="10"/>
  <c r="K109" i="10" s="1"/>
  <c r="L109" i="10" s="1"/>
  <c r="M109" i="10" s="1"/>
  <c r="I109" i="10"/>
  <c r="H109" i="10"/>
  <c r="G109" i="10"/>
  <c r="F109" i="10"/>
  <c r="E109" i="10"/>
  <c r="D109" i="10"/>
  <c r="C109" i="10"/>
  <c r="B109" i="10"/>
  <c r="J108" i="10"/>
  <c r="K108" i="10" s="1"/>
  <c r="L108" i="10" s="1"/>
  <c r="M108" i="10" s="1"/>
  <c r="I108" i="10"/>
  <c r="H108" i="10"/>
  <c r="G108" i="10"/>
  <c r="F108" i="10"/>
  <c r="E108" i="10"/>
  <c r="D108" i="10"/>
  <c r="C108" i="10"/>
  <c r="B108" i="10"/>
  <c r="J107" i="10"/>
  <c r="K107" i="10" s="1"/>
  <c r="L107" i="10" s="1"/>
  <c r="M107" i="10" s="1"/>
  <c r="I107" i="10"/>
  <c r="H107" i="10"/>
  <c r="G107" i="10"/>
  <c r="F107" i="10"/>
  <c r="E107" i="10"/>
  <c r="D107" i="10"/>
  <c r="C107" i="10"/>
  <c r="B107" i="10"/>
  <c r="J106" i="10"/>
  <c r="K106" i="10" s="1"/>
  <c r="L106" i="10" s="1"/>
  <c r="M106" i="10" s="1"/>
  <c r="I106" i="10"/>
  <c r="H106" i="10"/>
  <c r="G106" i="10"/>
  <c r="F106" i="10"/>
  <c r="E106" i="10"/>
  <c r="D106" i="10"/>
  <c r="C106" i="10"/>
  <c r="B106" i="10"/>
  <c r="J105" i="10"/>
  <c r="K105" i="10" s="1"/>
  <c r="L105" i="10" s="1"/>
  <c r="M105" i="10" s="1"/>
  <c r="I105" i="10"/>
  <c r="H105" i="10"/>
  <c r="G105" i="10"/>
  <c r="F105" i="10"/>
  <c r="E105" i="10"/>
  <c r="D105" i="10"/>
  <c r="C105" i="10"/>
  <c r="B105" i="10"/>
  <c r="J104" i="10"/>
  <c r="K104" i="10" s="1"/>
  <c r="L104" i="10" s="1"/>
  <c r="M104" i="10" s="1"/>
  <c r="I104" i="10"/>
  <c r="H104" i="10"/>
  <c r="G104" i="10"/>
  <c r="F104" i="10"/>
  <c r="E104" i="10"/>
  <c r="D104" i="10"/>
  <c r="C104" i="10"/>
  <c r="B104" i="10"/>
  <c r="J103" i="10"/>
  <c r="K103" i="10" s="1"/>
  <c r="L103" i="10" s="1"/>
  <c r="M103" i="10" s="1"/>
  <c r="I103" i="10"/>
  <c r="H103" i="10"/>
  <c r="G103" i="10"/>
  <c r="F103" i="10"/>
  <c r="E103" i="10"/>
  <c r="D103" i="10"/>
  <c r="C103" i="10"/>
  <c r="B103" i="10"/>
  <c r="J102" i="10"/>
  <c r="K102" i="10" s="1"/>
  <c r="L102" i="10" s="1"/>
  <c r="M102" i="10" s="1"/>
  <c r="I102" i="10"/>
  <c r="H102" i="10"/>
  <c r="G102" i="10"/>
  <c r="F102" i="10"/>
  <c r="E102" i="10"/>
  <c r="D102" i="10"/>
  <c r="C102" i="10"/>
  <c r="B102" i="10"/>
  <c r="J101" i="10"/>
  <c r="K101" i="10" s="1"/>
  <c r="L101" i="10" s="1"/>
  <c r="M101" i="10" s="1"/>
  <c r="I101" i="10"/>
  <c r="H101" i="10"/>
  <c r="G101" i="10"/>
  <c r="F101" i="10"/>
  <c r="E101" i="10"/>
  <c r="D101" i="10"/>
  <c r="C101" i="10"/>
  <c r="B101" i="10"/>
  <c r="J100" i="10"/>
  <c r="K100" i="10" s="1"/>
  <c r="L100" i="10" s="1"/>
  <c r="M100" i="10" s="1"/>
  <c r="I100" i="10"/>
  <c r="H100" i="10"/>
  <c r="G100" i="10"/>
  <c r="F100" i="10"/>
  <c r="E100" i="10"/>
  <c r="D100" i="10"/>
  <c r="C100" i="10"/>
  <c r="B100" i="10"/>
  <c r="J99" i="10"/>
  <c r="K99" i="10" s="1"/>
  <c r="L99" i="10" s="1"/>
  <c r="M99" i="10" s="1"/>
  <c r="I99" i="10"/>
  <c r="H99" i="10"/>
  <c r="G99" i="10"/>
  <c r="F99" i="10"/>
  <c r="E99" i="10"/>
  <c r="D99" i="10"/>
  <c r="C99" i="10"/>
  <c r="B99" i="10"/>
  <c r="J98" i="10"/>
  <c r="K98" i="10" s="1"/>
  <c r="L98" i="10" s="1"/>
  <c r="M98" i="10" s="1"/>
  <c r="I98" i="10"/>
  <c r="H98" i="10"/>
  <c r="G98" i="10"/>
  <c r="F98" i="10"/>
  <c r="E98" i="10"/>
  <c r="D98" i="10"/>
  <c r="C98" i="10"/>
  <c r="B98" i="10"/>
  <c r="J97" i="10"/>
  <c r="K97" i="10" s="1"/>
  <c r="L97" i="10" s="1"/>
  <c r="M97" i="10" s="1"/>
  <c r="I97" i="10"/>
  <c r="H97" i="10"/>
  <c r="G97" i="10"/>
  <c r="F97" i="10"/>
  <c r="E97" i="10"/>
  <c r="D97" i="10"/>
  <c r="C97" i="10"/>
  <c r="J96" i="10"/>
  <c r="K96" i="10" s="1"/>
  <c r="L96" i="10" s="1"/>
  <c r="M96" i="10" s="1"/>
  <c r="I96" i="10"/>
  <c r="H96" i="10"/>
  <c r="G96" i="10"/>
  <c r="F96" i="10"/>
  <c r="E96" i="10"/>
  <c r="D96" i="10"/>
  <c r="C96" i="10"/>
  <c r="B96" i="10"/>
  <c r="J95" i="10"/>
  <c r="K95" i="10" s="1"/>
  <c r="L95" i="10" s="1"/>
  <c r="M95" i="10" s="1"/>
  <c r="I95" i="10"/>
  <c r="H95" i="10"/>
  <c r="G95" i="10"/>
  <c r="F95" i="10"/>
  <c r="E95" i="10"/>
  <c r="D95" i="10"/>
  <c r="C95" i="10"/>
  <c r="B95" i="10"/>
  <c r="J94" i="10"/>
  <c r="K94" i="10" s="1"/>
  <c r="L94" i="10" s="1"/>
  <c r="M94" i="10" s="1"/>
  <c r="I94" i="10"/>
  <c r="H94" i="10"/>
  <c r="G94" i="10"/>
  <c r="F94" i="10"/>
  <c r="E94" i="10"/>
  <c r="D94" i="10"/>
  <c r="C94" i="10"/>
  <c r="B94" i="10"/>
  <c r="J93" i="10"/>
  <c r="K93" i="10" s="1"/>
  <c r="L93" i="10" s="1"/>
  <c r="M93" i="10" s="1"/>
  <c r="I93" i="10"/>
  <c r="H93" i="10"/>
  <c r="G93" i="10"/>
  <c r="F93" i="10"/>
  <c r="E93" i="10"/>
  <c r="D93" i="10"/>
  <c r="C93" i="10"/>
  <c r="B93" i="10"/>
  <c r="J92" i="10"/>
  <c r="K92" i="10" s="1"/>
  <c r="L92" i="10" s="1"/>
  <c r="M92" i="10" s="1"/>
  <c r="I92" i="10"/>
  <c r="H92" i="10"/>
  <c r="G92" i="10"/>
  <c r="F92" i="10"/>
  <c r="E92" i="10"/>
  <c r="D92" i="10"/>
  <c r="C92" i="10"/>
  <c r="B92" i="10"/>
  <c r="J91" i="10"/>
  <c r="K91" i="10" s="1"/>
  <c r="L91" i="10" s="1"/>
  <c r="M91" i="10" s="1"/>
  <c r="I91" i="10"/>
  <c r="H91" i="10"/>
  <c r="G91" i="10"/>
  <c r="F91" i="10"/>
  <c r="E91" i="10"/>
  <c r="D91" i="10"/>
  <c r="C91" i="10"/>
  <c r="B91" i="10"/>
  <c r="J90" i="10"/>
  <c r="K90" i="10" s="1"/>
  <c r="L90" i="10" s="1"/>
  <c r="M90" i="10" s="1"/>
  <c r="I90" i="10"/>
  <c r="H90" i="10"/>
  <c r="G90" i="10"/>
  <c r="F90" i="10"/>
  <c r="E90" i="10"/>
  <c r="D90" i="10"/>
  <c r="C90" i="10"/>
  <c r="B90" i="10"/>
  <c r="J89" i="10"/>
  <c r="K89" i="10" s="1"/>
  <c r="L89" i="10" s="1"/>
  <c r="M89" i="10" s="1"/>
  <c r="I89" i="10"/>
  <c r="H89" i="10"/>
  <c r="G89" i="10"/>
  <c r="F89" i="10"/>
  <c r="E89" i="10"/>
  <c r="D89" i="10"/>
  <c r="C89" i="10"/>
  <c r="B89" i="10"/>
  <c r="J88" i="10"/>
  <c r="K88" i="10" s="1"/>
  <c r="L88" i="10" s="1"/>
  <c r="M88" i="10" s="1"/>
  <c r="I88" i="10"/>
  <c r="H88" i="10"/>
  <c r="G88" i="10"/>
  <c r="F88" i="10"/>
  <c r="E88" i="10"/>
  <c r="D88" i="10"/>
  <c r="C88" i="10"/>
  <c r="B88" i="10"/>
  <c r="J87" i="10"/>
  <c r="K87" i="10" s="1"/>
  <c r="L87" i="10" s="1"/>
  <c r="M87" i="10" s="1"/>
  <c r="I87" i="10"/>
  <c r="H87" i="10"/>
  <c r="G87" i="10"/>
  <c r="F87" i="10"/>
  <c r="E87" i="10"/>
  <c r="D87" i="10"/>
  <c r="C87" i="10"/>
  <c r="B87" i="10"/>
  <c r="J86" i="10"/>
  <c r="K86" i="10" s="1"/>
  <c r="L86" i="10" s="1"/>
  <c r="M86" i="10" s="1"/>
  <c r="I86" i="10"/>
  <c r="H86" i="10"/>
  <c r="G86" i="10"/>
  <c r="F86" i="10"/>
  <c r="E86" i="10"/>
  <c r="D86" i="10"/>
  <c r="C86" i="10"/>
  <c r="B86" i="10"/>
  <c r="J85" i="10"/>
  <c r="K85" i="10" s="1"/>
  <c r="L85" i="10" s="1"/>
  <c r="M85" i="10" s="1"/>
  <c r="I85" i="10"/>
  <c r="H85" i="10"/>
  <c r="G85" i="10"/>
  <c r="F85" i="10"/>
  <c r="E85" i="10"/>
  <c r="D85" i="10"/>
  <c r="C85" i="10"/>
  <c r="B85" i="10"/>
  <c r="J84" i="10"/>
  <c r="K84" i="10" s="1"/>
  <c r="L84" i="10" s="1"/>
  <c r="M84" i="10" s="1"/>
  <c r="I84" i="10"/>
  <c r="H84" i="10"/>
  <c r="G84" i="10"/>
  <c r="F84" i="10"/>
  <c r="E84" i="10"/>
  <c r="D84" i="10"/>
  <c r="C84" i="10"/>
  <c r="B84" i="10"/>
  <c r="J83" i="10"/>
  <c r="K83" i="10" s="1"/>
  <c r="L83" i="10" s="1"/>
  <c r="M83" i="10" s="1"/>
  <c r="I83" i="10"/>
  <c r="H83" i="10"/>
  <c r="G83" i="10"/>
  <c r="F83" i="10"/>
  <c r="E83" i="10"/>
  <c r="D83" i="10"/>
  <c r="C83" i="10"/>
  <c r="B83" i="10"/>
  <c r="J82" i="10"/>
  <c r="K82" i="10" s="1"/>
  <c r="L82" i="10" s="1"/>
  <c r="M82" i="10" s="1"/>
  <c r="I82" i="10"/>
  <c r="H82" i="10"/>
  <c r="G82" i="10"/>
  <c r="F82" i="10"/>
  <c r="E82" i="10"/>
  <c r="D82" i="10"/>
  <c r="C82" i="10"/>
  <c r="B82" i="10"/>
  <c r="J81" i="10"/>
  <c r="K81" i="10" s="1"/>
  <c r="L81" i="10" s="1"/>
  <c r="M81" i="10" s="1"/>
  <c r="I81" i="10"/>
  <c r="H81" i="10"/>
  <c r="G81" i="10"/>
  <c r="F81" i="10"/>
  <c r="E81" i="10"/>
  <c r="D81" i="10"/>
  <c r="C81" i="10"/>
  <c r="B81" i="10"/>
  <c r="J80" i="10"/>
  <c r="K80" i="10" s="1"/>
  <c r="L80" i="10" s="1"/>
  <c r="M80" i="10" s="1"/>
  <c r="I80" i="10"/>
  <c r="H80" i="10"/>
  <c r="G80" i="10"/>
  <c r="F80" i="10"/>
  <c r="E80" i="10"/>
  <c r="D80" i="10"/>
  <c r="C80" i="10"/>
  <c r="B80" i="10"/>
  <c r="J79" i="10"/>
  <c r="K79" i="10" s="1"/>
  <c r="L79" i="10" s="1"/>
  <c r="M79" i="10" s="1"/>
  <c r="I79" i="10"/>
  <c r="H79" i="10"/>
  <c r="G79" i="10"/>
  <c r="F79" i="10"/>
  <c r="E79" i="10"/>
  <c r="D79" i="10"/>
  <c r="C79" i="10"/>
  <c r="B79" i="10"/>
  <c r="J78" i="10"/>
  <c r="K78" i="10" s="1"/>
  <c r="L78" i="10" s="1"/>
  <c r="M78" i="10" s="1"/>
  <c r="I78" i="10"/>
  <c r="H78" i="10"/>
  <c r="G78" i="10"/>
  <c r="F78" i="10"/>
  <c r="E78" i="10"/>
  <c r="D78" i="10"/>
  <c r="C78" i="10"/>
  <c r="B78" i="10"/>
  <c r="J77" i="10"/>
  <c r="K77" i="10" s="1"/>
  <c r="L77" i="10" s="1"/>
  <c r="M77" i="10" s="1"/>
  <c r="I77" i="10"/>
  <c r="H77" i="10"/>
  <c r="G77" i="10"/>
  <c r="F77" i="10"/>
  <c r="E77" i="10"/>
  <c r="D77" i="10"/>
  <c r="C77" i="10"/>
  <c r="B77" i="10"/>
  <c r="J76" i="10"/>
  <c r="K76" i="10" s="1"/>
  <c r="L76" i="10" s="1"/>
  <c r="M76" i="10" s="1"/>
  <c r="I76" i="10"/>
  <c r="H76" i="10"/>
  <c r="G76" i="10"/>
  <c r="F76" i="10"/>
  <c r="E76" i="10"/>
  <c r="D76" i="10"/>
  <c r="C76" i="10"/>
  <c r="B76" i="10"/>
  <c r="J75" i="10"/>
  <c r="K75" i="10" s="1"/>
  <c r="L75" i="10" s="1"/>
  <c r="M75" i="10" s="1"/>
  <c r="I75" i="10"/>
  <c r="H75" i="10"/>
  <c r="G75" i="10"/>
  <c r="F75" i="10"/>
  <c r="E75" i="10"/>
  <c r="D75" i="10"/>
  <c r="C75" i="10"/>
  <c r="B75" i="10"/>
  <c r="J74" i="10"/>
  <c r="K74" i="10" s="1"/>
  <c r="L74" i="10" s="1"/>
  <c r="M74" i="10" s="1"/>
  <c r="I74" i="10"/>
  <c r="H74" i="10"/>
  <c r="G74" i="10"/>
  <c r="F74" i="10"/>
  <c r="E74" i="10"/>
  <c r="D74" i="10"/>
  <c r="C74" i="10"/>
  <c r="B74" i="10"/>
  <c r="J73" i="10"/>
  <c r="K73" i="10" s="1"/>
  <c r="L73" i="10" s="1"/>
  <c r="M73" i="10" s="1"/>
  <c r="I73" i="10"/>
  <c r="H73" i="10"/>
  <c r="G73" i="10"/>
  <c r="F73" i="10"/>
  <c r="E73" i="10"/>
  <c r="D73" i="10"/>
  <c r="C73" i="10"/>
  <c r="B73" i="10"/>
  <c r="J72" i="10"/>
  <c r="K72" i="10" s="1"/>
  <c r="L72" i="10" s="1"/>
  <c r="M72" i="10" s="1"/>
  <c r="I72" i="10"/>
  <c r="H72" i="10"/>
  <c r="G72" i="10"/>
  <c r="F72" i="10"/>
  <c r="E72" i="10"/>
  <c r="D72" i="10"/>
  <c r="C72" i="10"/>
  <c r="B72" i="10"/>
  <c r="J71" i="10"/>
  <c r="K71" i="10" s="1"/>
  <c r="L71" i="10" s="1"/>
  <c r="M71" i="10" s="1"/>
  <c r="I71" i="10"/>
  <c r="H71" i="10"/>
  <c r="G71" i="10"/>
  <c r="F71" i="10"/>
  <c r="E71" i="10"/>
  <c r="D71" i="10"/>
  <c r="C71" i="10"/>
  <c r="B71" i="10"/>
  <c r="J70" i="10"/>
  <c r="K70" i="10" s="1"/>
  <c r="L70" i="10" s="1"/>
  <c r="M70" i="10" s="1"/>
  <c r="I70" i="10"/>
  <c r="H70" i="10"/>
  <c r="G70" i="10"/>
  <c r="F70" i="10"/>
  <c r="E70" i="10"/>
  <c r="D70" i="10"/>
  <c r="C70" i="10"/>
  <c r="B70" i="10"/>
  <c r="J69" i="10"/>
  <c r="K69" i="10" s="1"/>
  <c r="L69" i="10" s="1"/>
  <c r="M69" i="10" s="1"/>
  <c r="I69" i="10"/>
  <c r="H69" i="10"/>
  <c r="G69" i="10"/>
  <c r="F69" i="10"/>
  <c r="E69" i="10"/>
  <c r="D69" i="10"/>
  <c r="C69" i="10"/>
  <c r="B69" i="10"/>
  <c r="J68" i="10"/>
  <c r="K68" i="10" s="1"/>
  <c r="L68" i="10" s="1"/>
  <c r="M68" i="10" s="1"/>
  <c r="I68" i="10"/>
  <c r="H68" i="10"/>
  <c r="G68" i="10"/>
  <c r="F68" i="10"/>
  <c r="E68" i="10"/>
  <c r="D68" i="10"/>
  <c r="C68" i="10"/>
  <c r="B68" i="10"/>
  <c r="J67" i="10"/>
  <c r="K67" i="10" s="1"/>
  <c r="L67" i="10" s="1"/>
  <c r="M67" i="10" s="1"/>
  <c r="I67" i="10"/>
  <c r="H67" i="10"/>
  <c r="G67" i="10"/>
  <c r="F67" i="10"/>
  <c r="E67" i="10"/>
  <c r="D67" i="10"/>
  <c r="C67" i="10"/>
  <c r="B67" i="10"/>
  <c r="J66" i="10"/>
  <c r="K66" i="10" s="1"/>
  <c r="L66" i="10" s="1"/>
  <c r="M66" i="10" s="1"/>
  <c r="I66" i="10"/>
  <c r="H66" i="10"/>
  <c r="G66" i="10"/>
  <c r="F66" i="10"/>
  <c r="E66" i="10"/>
  <c r="D66" i="10"/>
  <c r="C66" i="10"/>
  <c r="B66" i="10"/>
  <c r="J65" i="10"/>
  <c r="K65" i="10" s="1"/>
  <c r="L65" i="10" s="1"/>
  <c r="M65" i="10" s="1"/>
  <c r="I65" i="10"/>
  <c r="H65" i="10"/>
  <c r="G65" i="10"/>
  <c r="F65" i="10"/>
  <c r="E65" i="10"/>
  <c r="D65" i="10"/>
  <c r="C65" i="10"/>
  <c r="B65" i="10"/>
  <c r="J64" i="10"/>
  <c r="K64" i="10" s="1"/>
  <c r="L64" i="10" s="1"/>
  <c r="M64" i="10" s="1"/>
  <c r="I64" i="10"/>
  <c r="H64" i="10"/>
  <c r="G64" i="10"/>
  <c r="F64" i="10"/>
  <c r="E64" i="10"/>
  <c r="D64" i="10"/>
  <c r="C64" i="10"/>
  <c r="B64" i="10"/>
  <c r="J63" i="10"/>
  <c r="K63" i="10" s="1"/>
  <c r="L63" i="10" s="1"/>
  <c r="M63" i="10" s="1"/>
  <c r="I63" i="10"/>
  <c r="H63" i="10"/>
  <c r="G63" i="10"/>
  <c r="F63" i="10"/>
  <c r="E63" i="10"/>
  <c r="D63" i="10"/>
  <c r="C63" i="10"/>
  <c r="B63" i="10"/>
  <c r="J62" i="10"/>
  <c r="K62" i="10" s="1"/>
  <c r="L62" i="10" s="1"/>
  <c r="M62" i="10" s="1"/>
  <c r="I62" i="10"/>
  <c r="H62" i="10"/>
  <c r="G62" i="10"/>
  <c r="F62" i="10"/>
  <c r="E62" i="10"/>
  <c r="D62" i="10"/>
  <c r="C62" i="10"/>
  <c r="B62" i="10"/>
  <c r="J61" i="10"/>
  <c r="K61" i="10" s="1"/>
  <c r="L61" i="10" s="1"/>
  <c r="M61" i="10" s="1"/>
  <c r="I61" i="10"/>
  <c r="H61" i="10"/>
  <c r="G61" i="10"/>
  <c r="F61" i="10"/>
  <c r="E61" i="10"/>
  <c r="D61" i="10"/>
  <c r="C61" i="10"/>
  <c r="B61" i="10"/>
  <c r="J60" i="10"/>
  <c r="K60" i="10" s="1"/>
  <c r="L60" i="10" s="1"/>
  <c r="M60" i="10" s="1"/>
  <c r="I60" i="10"/>
  <c r="H60" i="10"/>
  <c r="G60" i="10"/>
  <c r="F60" i="10"/>
  <c r="E60" i="10"/>
  <c r="D60" i="10"/>
  <c r="C60" i="10"/>
  <c r="B60" i="10"/>
  <c r="J59" i="10"/>
  <c r="K59" i="10" s="1"/>
  <c r="L59" i="10" s="1"/>
  <c r="M59" i="10" s="1"/>
  <c r="I59" i="10"/>
  <c r="H59" i="10"/>
  <c r="G59" i="10"/>
  <c r="F59" i="10"/>
  <c r="E59" i="10"/>
  <c r="D59" i="10"/>
  <c r="C59" i="10"/>
  <c r="B59" i="10"/>
  <c r="J58" i="10"/>
  <c r="K58" i="10" s="1"/>
  <c r="L58" i="10" s="1"/>
  <c r="M58" i="10" s="1"/>
  <c r="I58" i="10"/>
  <c r="H58" i="10"/>
  <c r="G58" i="10"/>
  <c r="F58" i="10"/>
  <c r="E58" i="10"/>
  <c r="D58" i="10"/>
  <c r="C58" i="10"/>
  <c r="B58" i="10"/>
  <c r="J57" i="10"/>
  <c r="K57" i="10" s="1"/>
  <c r="L57" i="10" s="1"/>
  <c r="M57" i="10" s="1"/>
  <c r="I57" i="10"/>
  <c r="H57" i="10"/>
  <c r="G57" i="10"/>
  <c r="F57" i="10"/>
  <c r="E57" i="10"/>
  <c r="D57" i="10"/>
  <c r="C57" i="10"/>
  <c r="B57" i="10"/>
  <c r="J56" i="10"/>
  <c r="K56" i="10" s="1"/>
  <c r="L56" i="10" s="1"/>
  <c r="M56" i="10" s="1"/>
  <c r="I56" i="10"/>
  <c r="H56" i="10"/>
  <c r="G56" i="10"/>
  <c r="F56" i="10"/>
  <c r="E56" i="10"/>
  <c r="D56" i="10"/>
  <c r="C56" i="10"/>
  <c r="B56" i="10"/>
  <c r="J55" i="10"/>
  <c r="K55" i="10" s="1"/>
  <c r="L55" i="10" s="1"/>
  <c r="M55" i="10" s="1"/>
  <c r="I55" i="10"/>
  <c r="H55" i="10"/>
  <c r="G55" i="10"/>
  <c r="F55" i="10"/>
  <c r="E55" i="10"/>
  <c r="D55" i="10"/>
  <c r="C55" i="10"/>
  <c r="B55" i="10"/>
  <c r="J54" i="10"/>
  <c r="K54" i="10" s="1"/>
  <c r="L54" i="10" s="1"/>
  <c r="M54" i="10" s="1"/>
  <c r="I54" i="10"/>
  <c r="H54" i="10"/>
  <c r="G54" i="10"/>
  <c r="F54" i="10"/>
  <c r="E54" i="10"/>
  <c r="D54" i="10"/>
  <c r="C54" i="10"/>
  <c r="B54" i="10"/>
  <c r="J53" i="10"/>
  <c r="K53" i="10" s="1"/>
  <c r="L53" i="10" s="1"/>
  <c r="M53" i="10" s="1"/>
  <c r="I53" i="10"/>
  <c r="H53" i="10"/>
  <c r="G53" i="10"/>
  <c r="F53" i="10"/>
  <c r="E53" i="10"/>
  <c r="D53" i="10"/>
  <c r="C53" i="10"/>
  <c r="B53" i="10"/>
  <c r="J52" i="10"/>
  <c r="K52" i="10" s="1"/>
  <c r="L52" i="10" s="1"/>
  <c r="M52" i="10" s="1"/>
  <c r="I52" i="10"/>
  <c r="H52" i="10"/>
  <c r="G52" i="10"/>
  <c r="F52" i="10"/>
  <c r="E52" i="10"/>
  <c r="D52" i="10"/>
  <c r="C52" i="10"/>
  <c r="B52" i="10"/>
  <c r="J51" i="10"/>
  <c r="K51" i="10" s="1"/>
  <c r="L51" i="10" s="1"/>
  <c r="M51" i="10" s="1"/>
  <c r="I51" i="10"/>
  <c r="H51" i="10"/>
  <c r="G51" i="10"/>
  <c r="F51" i="10"/>
  <c r="E51" i="10"/>
  <c r="D51" i="10"/>
  <c r="C51" i="10"/>
  <c r="B51" i="10"/>
  <c r="J50" i="10"/>
  <c r="K50" i="10" s="1"/>
  <c r="L50" i="10" s="1"/>
  <c r="M50" i="10" s="1"/>
  <c r="I50" i="10"/>
  <c r="H50" i="10"/>
  <c r="G50" i="10"/>
  <c r="F50" i="10"/>
  <c r="E50" i="10"/>
  <c r="D50" i="10"/>
  <c r="C50" i="10"/>
  <c r="B50" i="10"/>
  <c r="J49" i="10"/>
  <c r="K49" i="10" s="1"/>
  <c r="L49" i="10" s="1"/>
  <c r="M49" i="10" s="1"/>
  <c r="I49" i="10"/>
  <c r="H49" i="10"/>
  <c r="G49" i="10"/>
  <c r="F49" i="10"/>
  <c r="E49" i="10"/>
  <c r="D49" i="10"/>
  <c r="C49" i="10"/>
  <c r="B49" i="10"/>
  <c r="J48" i="10"/>
  <c r="K48" i="10" s="1"/>
  <c r="L48" i="10" s="1"/>
  <c r="M48" i="10" s="1"/>
  <c r="I48" i="10"/>
  <c r="H48" i="10"/>
  <c r="G48" i="10"/>
  <c r="F48" i="10"/>
  <c r="E48" i="10"/>
  <c r="D48" i="10"/>
  <c r="C48" i="10"/>
  <c r="B48" i="10"/>
  <c r="J47" i="10"/>
  <c r="K47" i="10" s="1"/>
  <c r="L47" i="10" s="1"/>
  <c r="M47" i="10" s="1"/>
  <c r="I47" i="10"/>
  <c r="H47" i="10"/>
  <c r="G47" i="10"/>
  <c r="F47" i="10"/>
  <c r="E47" i="10"/>
  <c r="D47" i="10"/>
  <c r="C47" i="10"/>
  <c r="B47" i="10"/>
  <c r="J46" i="10"/>
  <c r="K46" i="10" s="1"/>
  <c r="L46" i="10" s="1"/>
  <c r="M46" i="10" s="1"/>
  <c r="I46" i="10"/>
  <c r="H46" i="10"/>
  <c r="G46" i="10"/>
  <c r="F46" i="10"/>
  <c r="E46" i="10"/>
  <c r="D46" i="10"/>
  <c r="C46" i="10"/>
  <c r="B46" i="10"/>
  <c r="J45" i="10"/>
  <c r="K45" i="10" s="1"/>
  <c r="L45" i="10" s="1"/>
  <c r="M45" i="10" s="1"/>
  <c r="I45" i="10"/>
  <c r="H45" i="10"/>
  <c r="G45" i="10"/>
  <c r="F45" i="10"/>
  <c r="E45" i="10"/>
  <c r="D45" i="10"/>
  <c r="C45" i="10"/>
  <c r="B45" i="10"/>
  <c r="J44" i="10"/>
  <c r="K44" i="10" s="1"/>
  <c r="L44" i="10" s="1"/>
  <c r="M44" i="10" s="1"/>
  <c r="I44" i="10"/>
  <c r="H44" i="10"/>
  <c r="G44" i="10"/>
  <c r="F44" i="10"/>
  <c r="E44" i="10"/>
  <c r="D44" i="10"/>
  <c r="C44" i="10"/>
  <c r="B44" i="10"/>
  <c r="J43" i="10"/>
  <c r="K43" i="10" s="1"/>
  <c r="L43" i="10" s="1"/>
  <c r="M43" i="10" s="1"/>
  <c r="I43" i="10"/>
  <c r="H43" i="10"/>
  <c r="G43" i="10"/>
  <c r="F43" i="10"/>
  <c r="E43" i="10"/>
  <c r="D43" i="10"/>
  <c r="C43" i="10"/>
  <c r="B43" i="10"/>
  <c r="J42" i="10"/>
  <c r="K42" i="10" s="1"/>
  <c r="L42" i="10" s="1"/>
  <c r="M42" i="10" s="1"/>
  <c r="I42" i="10"/>
  <c r="H42" i="10"/>
  <c r="G42" i="10"/>
  <c r="F42" i="10"/>
  <c r="E42" i="10"/>
  <c r="D42" i="10"/>
  <c r="C42" i="10"/>
  <c r="B42" i="10"/>
  <c r="J41" i="10"/>
  <c r="K41" i="10" s="1"/>
  <c r="L41" i="10" s="1"/>
  <c r="M41" i="10" s="1"/>
  <c r="I41" i="10"/>
  <c r="H41" i="10"/>
  <c r="G41" i="10"/>
  <c r="F41" i="10"/>
  <c r="E41" i="10"/>
  <c r="D41" i="10"/>
  <c r="C41" i="10"/>
  <c r="B41" i="10"/>
  <c r="J40" i="10"/>
  <c r="K40" i="10" s="1"/>
  <c r="L40" i="10" s="1"/>
  <c r="M40" i="10" s="1"/>
  <c r="I40" i="10"/>
  <c r="H40" i="10"/>
  <c r="G40" i="10"/>
  <c r="F40" i="10"/>
  <c r="E40" i="10"/>
  <c r="D40" i="10"/>
  <c r="C40" i="10"/>
  <c r="B40" i="10"/>
  <c r="J39" i="10"/>
  <c r="K39" i="10" s="1"/>
  <c r="L39" i="10" s="1"/>
  <c r="M39" i="10" s="1"/>
  <c r="I39" i="10"/>
  <c r="H39" i="10"/>
  <c r="G39" i="10"/>
  <c r="F39" i="10"/>
  <c r="E39" i="10"/>
  <c r="D39" i="10"/>
  <c r="C39" i="10"/>
  <c r="B39" i="10"/>
  <c r="J38" i="10"/>
  <c r="K38" i="10" s="1"/>
  <c r="L38" i="10" s="1"/>
  <c r="M38" i="10" s="1"/>
  <c r="I38" i="10"/>
  <c r="H38" i="10"/>
  <c r="G38" i="10"/>
  <c r="F38" i="10"/>
  <c r="E38" i="10"/>
  <c r="D38" i="10"/>
  <c r="C38" i="10"/>
  <c r="B38" i="10"/>
  <c r="J37" i="10"/>
  <c r="K37" i="10" s="1"/>
  <c r="L37" i="10" s="1"/>
  <c r="M37" i="10" s="1"/>
  <c r="I37" i="10"/>
  <c r="H37" i="10"/>
  <c r="G37" i="10"/>
  <c r="F37" i="10"/>
  <c r="E37" i="10"/>
  <c r="D37" i="10"/>
  <c r="C37" i="10"/>
  <c r="B37" i="10"/>
  <c r="J36" i="10"/>
  <c r="K36" i="10" s="1"/>
  <c r="L36" i="10" s="1"/>
  <c r="M36" i="10" s="1"/>
  <c r="I36" i="10"/>
  <c r="H36" i="10"/>
  <c r="G36" i="10"/>
  <c r="F36" i="10"/>
  <c r="E36" i="10"/>
  <c r="D36" i="10"/>
  <c r="C36" i="10"/>
  <c r="B36" i="10"/>
  <c r="J35" i="10"/>
  <c r="K35" i="10" s="1"/>
  <c r="L35" i="10" s="1"/>
  <c r="M35" i="10" s="1"/>
  <c r="I35" i="10"/>
  <c r="H35" i="10"/>
  <c r="G35" i="10"/>
  <c r="F35" i="10"/>
  <c r="E35" i="10"/>
  <c r="D35" i="10"/>
  <c r="C35" i="10"/>
  <c r="B35" i="10"/>
  <c r="J34" i="10"/>
  <c r="K34" i="10" s="1"/>
  <c r="L34" i="10" s="1"/>
  <c r="M34" i="10" s="1"/>
  <c r="I34" i="10"/>
  <c r="H34" i="10"/>
  <c r="G34" i="10"/>
  <c r="F34" i="10"/>
  <c r="E34" i="10"/>
  <c r="D34" i="10"/>
  <c r="C34" i="10"/>
  <c r="B34" i="10"/>
  <c r="J33" i="10"/>
  <c r="K33" i="10" s="1"/>
  <c r="L33" i="10" s="1"/>
  <c r="M33" i="10" s="1"/>
  <c r="I33" i="10"/>
  <c r="H33" i="10"/>
  <c r="G33" i="10"/>
  <c r="F33" i="10"/>
  <c r="E33" i="10"/>
  <c r="D33" i="10"/>
  <c r="C33" i="10"/>
  <c r="B33" i="10"/>
  <c r="J32" i="10"/>
  <c r="K32" i="10" s="1"/>
  <c r="L32" i="10" s="1"/>
  <c r="M32" i="10" s="1"/>
  <c r="I32" i="10"/>
  <c r="H32" i="10"/>
  <c r="G32" i="10"/>
  <c r="F32" i="10"/>
  <c r="E32" i="10"/>
  <c r="D32" i="10"/>
  <c r="C32" i="10"/>
  <c r="B32" i="10"/>
  <c r="J31" i="10"/>
  <c r="K31" i="10" s="1"/>
  <c r="L31" i="10" s="1"/>
  <c r="M31" i="10" s="1"/>
  <c r="I31" i="10"/>
  <c r="H31" i="10"/>
  <c r="G31" i="10"/>
  <c r="F31" i="10"/>
  <c r="E31" i="10"/>
  <c r="D31" i="10"/>
  <c r="C31" i="10"/>
  <c r="B31" i="10"/>
  <c r="J30" i="10"/>
  <c r="K30" i="10" s="1"/>
  <c r="L30" i="10" s="1"/>
  <c r="M30" i="10" s="1"/>
  <c r="I30" i="10"/>
  <c r="H30" i="10"/>
  <c r="G30" i="10"/>
  <c r="F30" i="10"/>
  <c r="E30" i="10"/>
  <c r="D30" i="10"/>
  <c r="C30" i="10"/>
  <c r="B30" i="10"/>
  <c r="J29" i="10"/>
  <c r="K29" i="10" s="1"/>
  <c r="L29" i="10" s="1"/>
  <c r="M29" i="10" s="1"/>
  <c r="I29" i="10"/>
  <c r="H29" i="10"/>
  <c r="G29" i="10"/>
  <c r="F29" i="10"/>
  <c r="E29" i="10"/>
  <c r="D29" i="10"/>
  <c r="C29" i="10"/>
  <c r="B29" i="10"/>
  <c r="J28" i="10"/>
  <c r="K28" i="10" s="1"/>
  <c r="L28" i="10" s="1"/>
  <c r="M28" i="10" s="1"/>
  <c r="I28" i="10"/>
  <c r="H28" i="10"/>
  <c r="G28" i="10"/>
  <c r="F28" i="10"/>
  <c r="E28" i="10"/>
  <c r="D28" i="10"/>
  <c r="C28" i="10"/>
  <c r="B28" i="10"/>
  <c r="J27" i="10"/>
  <c r="K27" i="10" s="1"/>
  <c r="L27" i="10" s="1"/>
  <c r="M27" i="10" s="1"/>
  <c r="I27" i="10"/>
  <c r="H27" i="10"/>
  <c r="G27" i="10"/>
  <c r="F27" i="10"/>
  <c r="E27" i="10"/>
  <c r="D27" i="10"/>
  <c r="C27" i="10"/>
  <c r="B27" i="10"/>
  <c r="J26" i="10"/>
  <c r="K26" i="10" s="1"/>
  <c r="L26" i="10" s="1"/>
  <c r="M26" i="10" s="1"/>
  <c r="I26" i="10"/>
  <c r="H26" i="10"/>
  <c r="G26" i="10"/>
  <c r="F26" i="10"/>
  <c r="E26" i="10"/>
  <c r="D26" i="10"/>
  <c r="C26" i="10"/>
  <c r="B26" i="10"/>
  <c r="J25" i="10"/>
  <c r="K25" i="10" s="1"/>
  <c r="L25" i="10" s="1"/>
  <c r="M25" i="10" s="1"/>
  <c r="I25" i="10"/>
  <c r="H25" i="10"/>
  <c r="G25" i="10"/>
  <c r="F25" i="10"/>
  <c r="E25" i="10"/>
  <c r="D25" i="10"/>
  <c r="C25" i="10"/>
  <c r="B25" i="10"/>
  <c r="J24" i="10"/>
  <c r="K24" i="10" s="1"/>
  <c r="L24" i="10" s="1"/>
  <c r="M24" i="10" s="1"/>
  <c r="I24" i="10"/>
  <c r="H24" i="10"/>
  <c r="G24" i="10"/>
  <c r="F24" i="10"/>
  <c r="E24" i="10"/>
  <c r="D24" i="10"/>
  <c r="C24" i="10"/>
  <c r="B24" i="10"/>
  <c r="J23" i="10"/>
  <c r="K23" i="10" s="1"/>
  <c r="L23" i="10" s="1"/>
  <c r="M23" i="10" s="1"/>
  <c r="I23" i="10"/>
  <c r="H23" i="10"/>
  <c r="G23" i="10"/>
  <c r="F23" i="10"/>
  <c r="E23" i="10"/>
  <c r="D23" i="10"/>
  <c r="C23" i="10"/>
  <c r="B23" i="10"/>
  <c r="J22" i="10"/>
  <c r="K22" i="10" s="1"/>
  <c r="L22" i="10" s="1"/>
  <c r="M22" i="10" s="1"/>
  <c r="I22" i="10"/>
  <c r="H22" i="10"/>
  <c r="G22" i="10"/>
  <c r="F22" i="10"/>
  <c r="E22" i="10"/>
  <c r="D22" i="10"/>
  <c r="C22" i="10"/>
  <c r="B22" i="10"/>
  <c r="J21" i="10"/>
  <c r="K21" i="10" s="1"/>
  <c r="L21" i="10" s="1"/>
  <c r="M21" i="10" s="1"/>
  <c r="I21" i="10"/>
  <c r="H21" i="10"/>
  <c r="G21" i="10"/>
  <c r="F21" i="10"/>
  <c r="E21" i="10"/>
  <c r="D21" i="10"/>
  <c r="C21" i="10"/>
  <c r="B21" i="10"/>
  <c r="J20" i="10"/>
  <c r="K20" i="10" s="1"/>
  <c r="L20" i="10" s="1"/>
  <c r="M20" i="10" s="1"/>
  <c r="I20" i="10"/>
  <c r="H20" i="10"/>
  <c r="G20" i="10"/>
  <c r="F20" i="10"/>
  <c r="E20" i="10"/>
  <c r="D20" i="10"/>
  <c r="C20" i="10"/>
  <c r="B20" i="10"/>
  <c r="J19" i="10"/>
  <c r="K19" i="10" s="1"/>
  <c r="L19" i="10" s="1"/>
  <c r="M19" i="10" s="1"/>
  <c r="I19" i="10"/>
  <c r="H19" i="10"/>
  <c r="G19" i="10"/>
  <c r="F19" i="10"/>
  <c r="E19" i="10"/>
  <c r="D19" i="10"/>
  <c r="C19" i="10"/>
  <c r="B19" i="10"/>
  <c r="J18" i="10"/>
  <c r="K18" i="10" s="1"/>
  <c r="L18" i="10" s="1"/>
  <c r="M18" i="10" s="1"/>
  <c r="I18" i="10"/>
  <c r="H18" i="10"/>
  <c r="G18" i="10"/>
  <c r="F18" i="10"/>
  <c r="E18" i="10"/>
  <c r="D18" i="10"/>
  <c r="C18" i="10"/>
  <c r="B18" i="10"/>
  <c r="J17" i="10"/>
  <c r="K17" i="10" s="1"/>
  <c r="L17" i="10" s="1"/>
  <c r="M17" i="10" s="1"/>
  <c r="I17" i="10"/>
  <c r="H17" i="10"/>
  <c r="G17" i="10"/>
  <c r="F17" i="10"/>
  <c r="E17" i="10"/>
  <c r="D17" i="10"/>
  <c r="C17" i="10"/>
  <c r="B17" i="10"/>
  <c r="J16" i="10"/>
  <c r="K16" i="10" s="1"/>
  <c r="L16" i="10" s="1"/>
  <c r="M16" i="10" s="1"/>
  <c r="I16" i="10"/>
  <c r="H16" i="10"/>
  <c r="G16" i="10"/>
  <c r="F16" i="10"/>
  <c r="E16" i="10"/>
  <c r="D16" i="10"/>
  <c r="C16" i="10"/>
  <c r="B16" i="10"/>
  <c r="J15" i="10"/>
  <c r="K15" i="10" s="1"/>
  <c r="L15" i="10" s="1"/>
  <c r="M15" i="10" s="1"/>
  <c r="I15" i="10"/>
  <c r="H15" i="10"/>
  <c r="G15" i="10"/>
  <c r="F15" i="10"/>
  <c r="E15" i="10"/>
  <c r="D15" i="10"/>
  <c r="C15" i="10"/>
  <c r="B15" i="10"/>
  <c r="J14" i="10"/>
  <c r="K14" i="10" s="1"/>
  <c r="L14" i="10" s="1"/>
  <c r="M14" i="10" s="1"/>
  <c r="I14" i="10"/>
  <c r="H14" i="10"/>
  <c r="G14" i="10"/>
  <c r="F14" i="10"/>
  <c r="E14" i="10"/>
  <c r="D14" i="10"/>
  <c r="C14" i="10"/>
  <c r="B14" i="10"/>
  <c r="J13" i="10"/>
  <c r="K13" i="10" s="1"/>
  <c r="L13" i="10" s="1"/>
  <c r="M13" i="10" s="1"/>
  <c r="I13" i="10"/>
  <c r="H13" i="10"/>
  <c r="G13" i="10"/>
  <c r="F13" i="10"/>
  <c r="E13" i="10"/>
  <c r="D13" i="10"/>
  <c r="C13" i="10"/>
  <c r="B13" i="10"/>
  <c r="J12" i="10"/>
  <c r="K12" i="10" s="1"/>
  <c r="L12" i="10" s="1"/>
  <c r="M12" i="10" s="1"/>
  <c r="I12" i="10"/>
  <c r="H12" i="10"/>
  <c r="G12" i="10"/>
  <c r="F12" i="10"/>
  <c r="E12" i="10"/>
  <c r="D12" i="10"/>
  <c r="C12" i="10"/>
  <c r="B12" i="10"/>
  <c r="J11" i="10"/>
  <c r="K11" i="10" s="1"/>
  <c r="L11" i="10" s="1"/>
  <c r="M11" i="10" s="1"/>
  <c r="I11" i="10"/>
  <c r="H11" i="10"/>
  <c r="G11" i="10"/>
  <c r="F11" i="10"/>
  <c r="E11" i="10"/>
  <c r="D11" i="10"/>
  <c r="C11" i="10"/>
  <c r="B11" i="10"/>
  <c r="G7" i="10"/>
  <c r="B164" i="5"/>
  <c r="C164" i="5"/>
  <c r="D164" i="5"/>
  <c r="E164" i="5"/>
  <c r="F164" i="5"/>
  <c r="G164" i="5"/>
  <c r="H164" i="5"/>
  <c r="I164" i="5"/>
  <c r="J164" i="5"/>
  <c r="K164" i="5" s="1"/>
  <c r="L164" i="5" s="1"/>
  <c r="M164" i="5" s="1"/>
  <c r="B165" i="5"/>
  <c r="C165" i="5"/>
  <c r="D165" i="5"/>
  <c r="E165" i="5"/>
  <c r="F165" i="5"/>
  <c r="G165" i="5"/>
  <c r="H165" i="5"/>
  <c r="I165" i="5"/>
  <c r="J165" i="5"/>
  <c r="K165" i="5" s="1"/>
  <c r="L165" i="5" s="1"/>
  <c r="M165" i="5" s="1"/>
  <c r="B166" i="5"/>
  <c r="C166" i="5"/>
  <c r="D166" i="5"/>
  <c r="E166" i="5"/>
  <c r="F166" i="5"/>
  <c r="G166" i="5"/>
  <c r="H166" i="5"/>
  <c r="I166" i="5"/>
  <c r="J166" i="5"/>
  <c r="K166" i="5" s="1"/>
  <c r="L166" i="5" s="1"/>
  <c r="M166" i="5" s="1"/>
  <c r="B167" i="5"/>
  <c r="C167" i="5"/>
  <c r="D167" i="5"/>
  <c r="E167" i="5"/>
  <c r="F167" i="5"/>
  <c r="G167" i="5"/>
  <c r="H167" i="5"/>
  <c r="I167" i="5"/>
  <c r="J167" i="5"/>
  <c r="K167" i="5" s="1"/>
  <c r="L167" i="5" s="1"/>
  <c r="M167" i="5" s="1"/>
  <c r="B168" i="5"/>
  <c r="C168" i="5"/>
  <c r="D168" i="5"/>
  <c r="E168" i="5"/>
  <c r="F168" i="5"/>
  <c r="G168" i="5"/>
  <c r="H168" i="5"/>
  <c r="I168" i="5"/>
  <c r="J168" i="5"/>
  <c r="K168" i="5" s="1"/>
  <c r="L168" i="5" s="1"/>
  <c r="M168" i="5" s="1"/>
  <c r="B169" i="5"/>
  <c r="C169" i="5"/>
  <c r="D169" i="5"/>
  <c r="E169" i="5"/>
  <c r="F169" i="5"/>
  <c r="G169" i="5"/>
  <c r="H169" i="5"/>
  <c r="I169" i="5"/>
  <c r="J169" i="5"/>
  <c r="K169" i="5" s="1"/>
  <c r="L169" i="5" s="1"/>
  <c r="M169" i="5" s="1"/>
  <c r="B170" i="5"/>
  <c r="C170" i="5"/>
  <c r="D170" i="5"/>
  <c r="E170" i="5"/>
  <c r="F170" i="5"/>
  <c r="G170" i="5"/>
  <c r="H170" i="5"/>
  <c r="I170" i="5"/>
  <c r="J170" i="5"/>
  <c r="K170" i="5" s="1"/>
  <c r="L170" i="5" s="1"/>
  <c r="M170" i="5" s="1"/>
  <c r="B171" i="5"/>
  <c r="C171" i="5"/>
  <c r="D171" i="5"/>
  <c r="E171" i="5"/>
  <c r="F171" i="5"/>
  <c r="G171" i="5"/>
  <c r="H171" i="5"/>
  <c r="I171" i="5"/>
  <c r="J171" i="5"/>
  <c r="K171" i="5" s="1"/>
  <c r="L171" i="5" s="1"/>
  <c r="M171" i="5" s="1"/>
  <c r="B172" i="5"/>
  <c r="C172" i="5"/>
  <c r="D172" i="5"/>
  <c r="E172" i="5"/>
  <c r="F172" i="5"/>
  <c r="G172" i="5"/>
  <c r="H172" i="5"/>
  <c r="I172" i="5"/>
  <c r="J172" i="5"/>
  <c r="K172" i="5" s="1"/>
  <c r="L172" i="5" s="1"/>
  <c r="M172" i="5" s="1"/>
  <c r="B173" i="5"/>
  <c r="C173" i="5"/>
  <c r="D173" i="5"/>
  <c r="E173" i="5"/>
  <c r="F173" i="5"/>
  <c r="G173" i="5"/>
  <c r="H173" i="5"/>
  <c r="I173" i="5"/>
  <c r="J173" i="5"/>
  <c r="K173" i="5" s="1"/>
  <c r="L173" i="5" s="1"/>
  <c r="M173" i="5" s="1"/>
  <c r="B174" i="5"/>
  <c r="C174" i="5"/>
  <c r="D174" i="5"/>
  <c r="E174" i="5"/>
  <c r="F174" i="5"/>
  <c r="G174" i="5"/>
  <c r="H174" i="5"/>
  <c r="I174" i="5"/>
  <c r="J174" i="5"/>
  <c r="K174" i="5" s="1"/>
  <c r="L174" i="5" s="1"/>
  <c r="M174" i="5" s="1"/>
  <c r="B175" i="5"/>
  <c r="C175" i="5"/>
  <c r="D175" i="5"/>
  <c r="E175" i="5"/>
  <c r="F175" i="5"/>
  <c r="G175" i="5"/>
  <c r="H175" i="5"/>
  <c r="I175" i="5"/>
  <c r="J175" i="5"/>
  <c r="K175" i="5" s="1"/>
  <c r="L175" i="5" s="1"/>
  <c r="M175" i="5" s="1"/>
  <c r="B176" i="5"/>
  <c r="C176" i="5"/>
  <c r="D176" i="5"/>
  <c r="E176" i="5"/>
  <c r="F176" i="5"/>
  <c r="G176" i="5"/>
  <c r="H176" i="5"/>
  <c r="I176" i="5"/>
  <c r="J176" i="5"/>
  <c r="K176" i="5" s="1"/>
  <c r="L176" i="5" s="1"/>
  <c r="M176" i="5" s="1"/>
  <c r="B177" i="5"/>
  <c r="C177" i="5"/>
  <c r="D177" i="5"/>
  <c r="E177" i="5"/>
  <c r="F177" i="5"/>
  <c r="G177" i="5"/>
  <c r="H177" i="5"/>
  <c r="I177" i="5"/>
  <c r="J177" i="5"/>
  <c r="K177" i="5" s="1"/>
  <c r="L177" i="5" s="1"/>
  <c r="M177" i="5" s="1"/>
  <c r="B178" i="5"/>
  <c r="C178" i="5"/>
  <c r="D178" i="5"/>
  <c r="E178" i="5"/>
  <c r="F178" i="5"/>
  <c r="G178" i="5"/>
  <c r="H178" i="5"/>
  <c r="I178" i="5"/>
  <c r="J178" i="5"/>
  <c r="K178" i="5" s="1"/>
  <c r="L178" i="5" s="1"/>
  <c r="M178" i="5" s="1"/>
  <c r="B179" i="5"/>
  <c r="C179" i="5"/>
  <c r="D179" i="5"/>
  <c r="E179" i="5"/>
  <c r="F179" i="5"/>
  <c r="G179" i="5"/>
  <c r="H179" i="5"/>
  <c r="I179" i="5"/>
  <c r="J179" i="5"/>
  <c r="K179" i="5" s="1"/>
  <c r="L179" i="5" s="1"/>
  <c r="M179" i="5" s="1"/>
  <c r="B180" i="5"/>
  <c r="C180" i="5"/>
  <c r="D180" i="5"/>
  <c r="E180" i="5"/>
  <c r="F180" i="5"/>
  <c r="G180" i="5"/>
  <c r="H180" i="5"/>
  <c r="I180" i="5"/>
  <c r="J180" i="5"/>
  <c r="K180" i="5" s="1"/>
  <c r="L180" i="5" s="1"/>
  <c r="M180" i="5" s="1"/>
  <c r="B181" i="5"/>
  <c r="C181" i="5"/>
  <c r="D181" i="5"/>
  <c r="E181" i="5"/>
  <c r="F181" i="5"/>
  <c r="G181" i="5"/>
  <c r="H181" i="5"/>
  <c r="I181" i="5"/>
  <c r="J181" i="5"/>
  <c r="K181" i="5" s="1"/>
  <c r="L181" i="5" s="1"/>
  <c r="M181" i="5" s="1"/>
  <c r="B159" i="5"/>
  <c r="C159" i="5"/>
  <c r="D159" i="5"/>
  <c r="E159" i="5"/>
  <c r="F159" i="5"/>
  <c r="G159" i="5"/>
  <c r="H159" i="5"/>
  <c r="I159" i="5"/>
  <c r="J159" i="5"/>
  <c r="K159" i="5" s="1"/>
  <c r="L159" i="5" s="1"/>
  <c r="M159" i="5" s="1"/>
  <c r="B160" i="5"/>
  <c r="C160" i="5"/>
  <c r="D160" i="5"/>
  <c r="E160" i="5"/>
  <c r="F160" i="5"/>
  <c r="G160" i="5"/>
  <c r="H160" i="5"/>
  <c r="I160" i="5"/>
  <c r="J160" i="5"/>
  <c r="K160" i="5" s="1"/>
  <c r="L160" i="5" s="1"/>
  <c r="M160" i="5" s="1"/>
  <c r="B161" i="5"/>
  <c r="C161" i="5"/>
  <c r="D161" i="5"/>
  <c r="E161" i="5"/>
  <c r="F161" i="5"/>
  <c r="G161" i="5"/>
  <c r="H161" i="5"/>
  <c r="I161" i="5"/>
  <c r="J161" i="5"/>
  <c r="K161" i="5" s="1"/>
  <c r="L161" i="5" s="1"/>
  <c r="M161" i="5" s="1"/>
  <c r="B29" i="5"/>
  <c r="C29" i="5"/>
  <c r="D29" i="5"/>
  <c r="E29" i="5"/>
  <c r="F29" i="5"/>
  <c r="G29" i="5"/>
  <c r="H29" i="5"/>
  <c r="I29" i="5"/>
  <c r="J29" i="5"/>
  <c r="K29" i="5" s="1"/>
  <c r="L29" i="5" s="1"/>
  <c r="M29" i="5" s="1"/>
  <c r="B30" i="5"/>
  <c r="C30" i="5"/>
  <c r="D30" i="5"/>
  <c r="E30" i="5"/>
  <c r="F30" i="5"/>
  <c r="G30" i="5"/>
  <c r="H30" i="5"/>
  <c r="I30" i="5"/>
  <c r="J30" i="5"/>
  <c r="K30" i="5" s="1"/>
  <c r="L30" i="5" s="1"/>
  <c r="M30" i="5" s="1"/>
  <c r="B31" i="5"/>
  <c r="C31" i="5"/>
  <c r="D31" i="5"/>
  <c r="E31" i="5"/>
  <c r="F31" i="5"/>
  <c r="G31" i="5"/>
  <c r="H31" i="5"/>
  <c r="I31" i="5"/>
  <c r="J31" i="5"/>
  <c r="K31" i="5" s="1"/>
  <c r="L31" i="5" s="1"/>
  <c r="M31" i="5" s="1"/>
  <c r="B32" i="5"/>
  <c r="C32" i="5"/>
  <c r="D32" i="5"/>
  <c r="E32" i="5"/>
  <c r="F32" i="5"/>
  <c r="G32" i="5"/>
  <c r="H32" i="5"/>
  <c r="I32" i="5"/>
  <c r="J32" i="5"/>
  <c r="K32" i="5" s="1"/>
  <c r="L32" i="5" s="1"/>
  <c r="M32" i="5" s="1"/>
  <c r="B33" i="5"/>
  <c r="C33" i="5"/>
  <c r="D33" i="5"/>
  <c r="E33" i="5"/>
  <c r="F33" i="5"/>
  <c r="G33" i="5"/>
  <c r="H33" i="5"/>
  <c r="I33" i="5"/>
  <c r="J33" i="5"/>
  <c r="K33" i="5" s="1"/>
  <c r="L33" i="5" s="1"/>
  <c r="M33" i="5" s="1"/>
  <c r="B34" i="5"/>
  <c r="C34" i="5"/>
  <c r="D34" i="5"/>
  <c r="E34" i="5"/>
  <c r="F34" i="5"/>
  <c r="G34" i="5"/>
  <c r="H34" i="5"/>
  <c r="I34" i="5"/>
  <c r="J34" i="5"/>
  <c r="K34" i="5" s="1"/>
  <c r="L34" i="5" s="1"/>
  <c r="M34" i="5" s="1"/>
  <c r="B35" i="5"/>
  <c r="C35" i="5"/>
  <c r="D35" i="5"/>
  <c r="E35" i="5"/>
  <c r="F35" i="5"/>
  <c r="G35" i="5"/>
  <c r="H35" i="5"/>
  <c r="I35" i="5"/>
  <c r="J35" i="5"/>
  <c r="K35" i="5" s="1"/>
  <c r="L35" i="5" s="1"/>
  <c r="M35" i="5" s="1"/>
  <c r="B36" i="5"/>
  <c r="C36" i="5"/>
  <c r="D36" i="5"/>
  <c r="E36" i="5"/>
  <c r="F36" i="5"/>
  <c r="G36" i="5"/>
  <c r="H36" i="5"/>
  <c r="I36" i="5"/>
  <c r="J36" i="5"/>
  <c r="K36" i="5" s="1"/>
  <c r="L36" i="5" s="1"/>
  <c r="M36" i="5" s="1"/>
  <c r="B37" i="5"/>
  <c r="C37" i="5"/>
  <c r="D37" i="5"/>
  <c r="E37" i="5"/>
  <c r="F37" i="5"/>
  <c r="G37" i="5"/>
  <c r="H37" i="5"/>
  <c r="I37" i="5"/>
  <c r="J37" i="5"/>
  <c r="K37" i="5" s="1"/>
  <c r="L37" i="5" s="1"/>
  <c r="M37" i="5" s="1"/>
  <c r="B38" i="5"/>
  <c r="C38" i="5"/>
  <c r="D38" i="5"/>
  <c r="E38" i="5"/>
  <c r="F38" i="5"/>
  <c r="G38" i="5"/>
  <c r="H38" i="5"/>
  <c r="I38" i="5"/>
  <c r="J38" i="5"/>
  <c r="K38" i="5" s="1"/>
  <c r="L38" i="5" s="1"/>
  <c r="M38" i="5" s="1"/>
  <c r="B39" i="5"/>
  <c r="C39" i="5"/>
  <c r="D39" i="5"/>
  <c r="E39" i="5"/>
  <c r="F39" i="5"/>
  <c r="G39" i="5"/>
  <c r="H39" i="5"/>
  <c r="I39" i="5"/>
  <c r="J39" i="5"/>
  <c r="K39" i="5" s="1"/>
  <c r="L39" i="5" s="1"/>
  <c r="M39" i="5" s="1"/>
  <c r="B40" i="5"/>
  <c r="C40" i="5"/>
  <c r="D40" i="5"/>
  <c r="E40" i="5"/>
  <c r="F40" i="5"/>
  <c r="G40" i="5"/>
  <c r="H40" i="5"/>
  <c r="I40" i="5"/>
  <c r="J40" i="5"/>
  <c r="K40" i="5" s="1"/>
  <c r="L40" i="5" s="1"/>
  <c r="M40" i="5" s="1"/>
  <c r="B41" i="5"/>
  <c r="C41" i="5"/>
  <c r="D41" i="5"/>
  <c r="E41" i="5"/>
  <c r="F41" i="5"/>
  <c r="G41" i="5"/>
  <c r="H41" i="5"/>
  <c r="I41" i="5"/>
  <c r="J41" i="5"/>
  <c r="K41" i="5" s="1"/>
  <c r="L41" i="5" s="1"/>
  <c r="M41" i="5" s="1"/>
  <c r="B42" i="5"/>
  <c r="C42" i="5"/>
  <c r="D42" i="5"/>
  <c r="E42" i="5"/>
  <c r="F42" i="5"/>
  <c r="G42" i="5"/>
  <c r="H42" i="5"/>
  <c r="I42" i="5"/>
  <c r="J42" i="5"/>
  <c r="K42" i="5" s="1"/>
  <c r="L42" i="5" s="1"/>
  <c r="M42" i="5" s="1"/>
  <c r="B43" i="5"/>
  <c r="C43" i="5"/>
  <c r="D43" i="5"/>
  <c r="E43" i="5"/>
  <c r="F43" i="5"/>
  <c r="G43" i="5"/>
  <c r="H43" i="5"/>
  <c r="I43" i="5"/>
  <c r="J43" i="5"/>
  <c r="K43" i="5" s="1"/>
  <c r="L43" i="5" s="1"/>
  <c r="M43" i="5" s="1"/>
  <c r="B44" i="5"/>
  <c r="C44" i="5"/>
  <c r="D44" i="5"/>
  <c r="E44" i="5"/>
  <c r="F44" i="5"/>
  <c r="G44" i="5"/>
  <c r="H44" i="5"/>
  <c r="I44" i="5"/>
  <c r="J44" i="5"/>
  <c r="K44" i="5" s="1"/>
  <c r="L44" i="5" s="1"/>
  <c r="M44" i="5" s="1"/>
  <c r="B45" i="5"/>
  <c r="C45" i="5"/>
  <c r="D45" i="5"/>
  <c r="E45" i="5"/>
  <c r="F45" i="5"/>
  <c r="G45" i="5"/>
  <c r="H45" i="5"/>
  <c r="I45" i="5"/>
  <c r="J45" i="5"/>
  <c r="K45" i="5" s="1"/>
  <c r="L45" i="5" s="1"/>
  <c r="M45" i="5" s="1"/>
  <c r="B46" i="5"/>
  <c r="C46" i="5"/>
  <c r="D46" i="5"/>
  <c r="E46" i="5"/>
  <c r="F46" i="5"/>
  <c r="G46" i="5"/>
  <c r="H46" i="5"/>
  <c r="I46" i="5"/>
  <c r="J46" i="5"/>
  <c r="K46" i="5" s="1"/>
  <c r="L46" i="5" s="1"/>
  <c r="M46" i="5" s="1"/>
  <c r="B47" i="5"/>
  <c r="C47" i="5"/>
  <c r="D47" i="5"/>
  <c r="E47" i="5"/>
  <c r="F47" i="5"/>
  <c r="G47" i="5"/>
  <c r="H47" i="5"/>
  <c r="I47" i="5"/>
  <c r="J47" i="5"/>
  <c r="K47" i="5" s="1"/>
  <c r="L47" i="5" s="1"/>
  <c r="M47" i="5" s="1"/>
  <c r="B48" i="5"/>
  <c r="C48" i="5"/>
  <c r="D48" i="5"/>
  <c r="E48" i="5"/>
  <c r="F48" i="5"/>
  <c r="G48" i="5"/>
  <c r="H48" i="5"/>
  <c r="I48" i="5"/>
  <c r="J48" i="5"/>
  <c r="K48" i="5" s="1"/>
  <c r="L48" i="5" s="1"/>
  <c r="M48" i="5" s="1"/>
  <c r="B49" i="5"/>
  <c r="C49" i="5"/>
  <c r="D49" i="5"/>
  <c r="E49" i="5"/>
  <c r="F49" i="5"/>
  <c r="G49" i="5"/>
  <c r="H49" i="5"/>
  <c r="I49" i="5"/>
  <c r="J49" i="5"/>
  <c r="K49" i="5" s="1"/>
  <c r="L49" i="5" s="1"/>
  <c r="M49" i="5" s="1"/>
  <c r="B50" i="5"/>
  <c r="C50" i="5"/>
  <c r="D50" i="5"/>
  <c r="E50" i="5"/>
  <c r="F50" i="5"/>
  <c r="G50" i="5"/>
  <c r="H50" i="5"/>
  <c r="I50" i="5"/>
  <c r="J50" i="5"/>
  <c r="K50" i="5" s="1"/>
  <c r="L50" i="5" s="1"/>
  <c r="M50" i="5" s="1"/>
  <c r="B51" i="5"/>
  <c r="C51" i="5"/>
  <c r="D51" i="5"/>
  <c r="E51" i="5"/>
  <c r="F51" i="5"/>
  <c r="G51" i="5"/>
  <c r="H51" i="5"/>
  <c r="I51" i="5"/>
  <c r="J51" i="5"/>
  <c r="K51" i="5" s="1"/>
  <c r="L51" i="5" s="1"/>
  <c r="M51" i="5" s="1"/>
  <c r="B52" i="5"/>
  <c r="C52" i="5"/>
  <c r="D52" i="5"/>
  <c r="E52" i="5"/>
  <c r="F52" i="5"/>
  <c r="G52" i="5"/>
  <c r="H52" i="5"/>
  <c r="I52" i="5"/>
  <c r="J52" i="5"/>
  <c r="K52" i="5" s="1"/>
  <c r="L52" i="5" s="1"/>
  <c r="M52" i="5" s="1"/>
  <c r="B53" i="5"/>
  <c r="C53" i="5"/>
  <c r="D53" i="5"/>
  <c r="E53" i="5"/>
  <c r="F53" i="5"/>
  <c r="G53" i="5"/>
  <c r="H53" i="5"/>
  <c r="I53" i="5"/>
  <c r="J53" i="5"/>
  <c r="K53" i="5" s="1"/>
  <c r="L53" i="5" s="1"/>
  <c r="M53" i="5" s="1"/>
  <c r="B54" i="5"/>
  <c r="C54" i="5"/>
  <c r="D54" i="5"/>
  <c r="E54" i="5"/>
  <c r="F54" i="5"/>
  <c r="G54" i="5"/>
  <c r="H54" i="5"/>
  <c r="I54" i="5"/>
  <c r="J54" i="5"/>
  <c r="K54" i="5" s="1"/>
  <c r="L54" i="5" s="1"/>
  <c r="M54" i="5" s="1"/>
  <c r="B55" i="5"/>
  <c r="C55" i="5"/>
  <c r="D55" i="5"/>
  <c r="E55" i="5"/>
  <c r="F55" i="5"/>
  <c r="G55" i="5"/>
  <c r="H55" i="5"/>
  <c r="I55" i="5"/>
  <c r="J55" i="5"/>
  <c r="K55" i="5" s="1"/>
  <c r="L55" i="5" s="1"/>
  <c r="M55" i="5" s="1"/>
  <c r="B56" i="5"/>
  <c r="C56" i="5"/>
  <c r="D56" i="5"/>
  <c r="E56" i="5"/>
  <c r="F56" i="5"/>
  <c r="G56" i="5"/>
  <c r="H56" i="5"/>
  <c r="I56" i="5"/>
  <c r="J56" i="5"/>
  <c r="K56" i="5" s="1"/>
  <c r="L56" i="5" s="1"/>
  <c r="M56" i="5" s="1"/>
  <c r="B57" i="5"/>
  <c r="C57" i="5"/>
  <c r="D57" i="5"/>
  <c r="E57" i="5"/>
  <c r="F57" i="5"/>
  <c r="G57" i="5"/>
  <c r="H57" i="5"/>
  <c r="I57" i="5"/>
  <c r="J57" i="5"/>
  <c r="K57" i="5" s="1"/>
  <c r="L57" i="5" s="1"/>
  <c r="M57" i="5" s="1"/>
  <c r="B58" i="5"/>
  <c r="C58" i="5"/>
  <c r="D58" i="5"/>
  <c r="E58" i="5"/>
  <c r="F58" i="5"/>
  <c r="G58" i="5"/>
  <c r="H58" i="5"/>
  <c r="I58" i="5"/>
  <c r="J58" i="5"/>
  <c r="K58" i="5" s="1"/>
  <c r="L58" i="5" s="1"/>
  <c r="M58" i="5" s="1"/>
  <c r="B59" i="5"/>
  <c r="C59" i="5"/>
  <c r="D59" i="5"/>
  <c r="E59" i="5"/>
  <c r="F59" i="5"/>
  <c r="G59" i="5"/>
  <c r="H59" i="5"/>
  <c r="I59" i="5"/>
  <c r="J59" i="5"/>
  <c r="K59" i="5" s="1"/>
  <c r="L59" i="5" s="1"/>
  <c r="M59" i="5" s="1"/>
  <c r="B60" i="5"/>
  <c r="C60" i="5"/>
  <c r="D60" i="5"/>
  <c r="E60" i="5"/>
  <c r="F60" i="5"/>
  <c r="G60" i="5"/>
  <c r="H60" i="5"/>
  <c r="I60" i="5"/>
  <c r="J60" i="5"/>
  <c r="K60" i="5" s="1"/>
  <c r="L60" i="5" s="1"/>
  <c r="M60" i="5" s="1"/>
  <c r="B61" i="5"/>
  <c r="C61" i="5"/>
  <c r="D61" i="5"/>
  <c r="E61" i="5"/>
  <c r="F61" i="5"/>
  <c r="G61" i="5"/>
  <c r="H61" i="5"/>
  <c r="I61" i="5"/>
  <c r="J61" i="5"/>
  <c r="K61" i="5" s="1"/>
  <c r="L61" i="5" s="1"/>
  <c r="M61" i="5" s="1"/>
  <c r="B62" i="5"/>
  <c r="C62" i="5"/>
  <c r="D62" i="5"/>
  <c r="E62" i="5"/>
  <c r="F62" i="5"/>
  <c r="G62" i="5"/>
  <c r="H62" i="5"/>
  <c r="I62" i="5"/>
  <c r="J62" i="5"/>
  <c r="K62" i="5" s="1"/>
  <c r="L62" i="5" s="1"/>
  <c r="M62" i="5" s="1"/>
  <c r="B63" i="5"/>
  <c r="C63" i="5"/>
  <c r="D63" i="5"/>
  <c r="E63" i="5"/>
  <c r="F63" i="5"/>
  <c r="G63" i="5"/>
  <c r="H63" i="5"/>
  <c r="I63" i="5"/>
  <c r="J63" i="5"/>
  <c r="K63" i="5" s="1"/>
  <c r="L63" i="5" s="1"/>
  <c r="M63" i="5" s="1"/>
  <c r="B64" i="5"/>
  <c r="C64" i="5"/>
  <c r="D64" i="5"/>
  <c r="E64" i="5"/>
  <c r="F64" i="5"/>
  <c r="G64" i="5"/>
  <c r="H64" i="5"/>
  <c r="I64" i="5"/>
  <c r="J64" i="5"/>
  <c r="K64" i="5" s="1"/>
  <c r="L64" i="5" s="1"/>
  <c r="M64" i="5" s="1"/>
  <c r="B65" i="5"/>
  <c r="C65" i="5"/>
  <c r="D65" i="5"/>
  <c r="E65" i="5"/>
  <c r="F65" i="5"/>
  <c r="G65" i="5"/>
  <c r="H65" i="5"/>
  <c r="I65" i="5"/>
  <c r="J65" i="5"/>
  <c r="K65" i="5" s="1"/>
  <c r="L65" i="5" s="1"/>
  <c r="M65" i="5" s="1"/>
  <c r="B66" i="5"/>
  <c r="C66" i="5"/>
  <c r="D66" i="5"/>
  <c r="E66" i="5"/>
  <c r="F66" i="5"/>
  <c r="G66" i="5"/>
  <c r="H66" i="5"/>
  <c r="I66" i="5"/>
  <c r="J66" i="5"/>
  <c r="K66" i="5" s="1"/>
  <c r="L66" i="5" s="1"/>
  <c r="M66" i="5" s="1"/>
  <c r="B67" i="5"/>
  <c r="C67" i="5"/>
  <c r="D67" i="5"/>
  <c r="E67" i="5"/>
  <c r="F67" i="5"/>
  <c r="G67" i="5"/>
  <c r="H67" i="5"/>
  <c r="I67" i="5"/>
  <c r="J67" i="5"/>
  <c r="K67" i="5" s="1"/>
  <c r="L67" i="5" s="1"/>
  <c r="M67" i="5" s="1"/>
  <c r="B68" i="5"/>
  <c r="C68" i="5"/>
  <c r="D68" i="5"/>
  <c r="E68" i="5"/>
  <c r="F68" i="5"/>
  <c r="G68" i="5"/>
  <c r="H68" i="5"/>
  <c r="I68" i="5"/>
  <c r="J68" i="5"/>
  <c r="K68" i="5" s="1"/>
  <c r="L68" i="5" s="1"/>
  <c r="M68" i="5" s="1"/>
  <c r="B69" i="5"/>
  <c r="C69" i="5"/>
  <c r="D69" i="5"/>
  <c r="E69" i="5"/>
  <c r="F69" i="5"/>
  <c r="G69" i="5"/>
  <c r="H69" i="5"/>
  <c r="I69" i="5"/>
  <c r="J69" i="5"/>
  <c r="K69" i="5" s="1"/>
  <c r="L69" i="5" s="1"/>
  <c r="M69" i="5" s="1"/>
  <c r="B70" i="5"/>
  <c r="C70" i="5"/>
  <c r="D70" i="5"/>
  <c r="E70" i="5"/>
  <c r="F70" i="5"/>
  <c r="G70" i="5"/>
  <c r="H70" i="5"/>
  <c r="I70" i="5"/>
  <c r="J70" i="5"/>
  <c r="K70" i="5" s="1"/>
  <c r="L70" i="5" s="1"/>
  <c r="M70" i="5" s="1"/>
  <c r="B71" i="5"/>
  <c r="C71" i="5"/>
  <c r="D71" i="5"/>
  <c r="E71" i="5"/>
  <c r="F71" i="5"/>
  <c r="G71" i="5"/>
  <c r="H71" i="5"/>
  <c r="I71" i="5"/>
  <c r="J71" i="5"/>
  <c r="K71" i="5" s="1"/>
  <c r="L71" i="5" s="1"/>
  <c r="M71" i="5" s="1"/>
  <c r="B72" i="5"/>
  <c r="C72" i="5"/>
  <c r="D72" i="5"/>
  <c r="E72" i="5"/>
  <c r="F72" i="5"/>
  <c r="G72" i="5"/>
  <c r="H72" i="5"/>
  <c r="I72" i="5"/>
  <c r="J72" i="5"/>
  <c r="K72" i="5" s="1"/>
  <c r="L72" i="5" s="1"/>
  <c r="M72" i="5" s="1"/>
  <c r="B73" i="5"/>
  <c r="C73" i="5"/>
  <c r="D73" i="5"/>
  <c r="E73" i="5"/>
  <c r="F73" i="5"/>
  <c r="G73" i="5"/>
  <c r="H73" i="5"/>
  <c r="I73" i="5"/>
  <c r="J73" i="5"/>
  <c r="K73" i="5" s="1"/>
  <c r="L73" i="5" s="1"/>
  <c r="M73" i="5" s="1"/>
  <c r="B74" i="5"/>
  <c r="C74" i="5"/>
  <c r="D74" i="5"/>
  <c r="E74" i="5"/>
  <c r="F74" i="5"/>
  <c r="G74" i="5"/>
  <c r="H74" i="5"/>
  <c r="I74" i="5"/>
  <c r="J74" i="5"/>
  <c r="K74" i="5" s="1"/>
  <c r="L74" i="5" s="1"/>
  <c r="M74" i="5" s="1"/>
  <c r="B75" i="5"/>
  <c r="C75" i="5"/>
  <c r="D75" i="5"/>
  <c r="E75" i="5"/>
  <c r="F75" i="5"/>
  <c r="G75" i="5"/>
  <c r="H75" i="5"/>
  <c r="I75" i="5"/>
  <c r="J75" i="5"/>
  <c r="K75" i="5" s="1"/>
  <c r="L75" i="5" s="1"/>
  <c r="M75" i="5" s="1"/>
  <c r="B76" i="5"/>
  <c r="C76" i="5"/>
  <c r="D76" i="5"/>
  <c r="E76" i="5"/>
  <c r="F76" i="5"/>
  <c r="G76" i="5"/>
  <c r="H76" i="5"/>
  <c r="I76" i="5"/>
  <c r="J76" i="5"/>
  <c r="K76" i="5" s="1"/>
  <c r="L76" i="5" s="1"/>
  <c r="M76" i="5" s="1"/>
  <c r="B77" i="5"/>
  <c r="C77" i="5"/>
  <c r="D77" i="5"/>
  <c r="E77" i="5"/>
  <c r="F77" i="5"/>
  <c r="G77" i="5"/>
  <c r="H77" i="5"/>
  <c r="I77" i="5"/>
  <c r="J77" i="5"/>
  <c r="K77" i="5" s="1"/>
  <c r="L77" i="5" s="1"/>
  <c r="M77" i="5" s="1"/>
  <c r="B78" i="5"/>
  <c r="C78" i="5"/>
  <c r="D78" i="5"/>
  <c r="E78" i="5"/>
  <c r="F78" i="5"/>
  <c r="G78" i="5"/>
  <c r="H78" i="5"/>
  <c r="I78" i="5"/>
  <c r="J78" i="5"/>
  <c r="K78" i="5" s="1"/>
  <c r="L78" i="5" s="1"/>
  <c r="M78" i="5" s="1"/>
  <c r="B79" i="5"/>
  <c r="C79" i="5"/>
  <c r="D79" i="5"/>
  <c r="E79" i="5"/>
  <c r="F79" i="5"/>
  <c r="G79" i="5"/>
  <c r="H79" i="5"/>
  <c r="I79" i="5"/>
  <c r="J79" i="5"/>
  <c r="K79" i="5" s="1"/>
  <c r="L79" i="5" s="1"/>
  <c r="M79" i="5" s="1"/>
  <c r="B80" i="5"/>
  <c r="C80" i="5"/>
  <c r="D80" i="5"/>
  <c r="E80" i="5"/>
  <c r="F80" i="5"/>
  <c r="G80" i="5"/>
  <c r="H80" i="5"/>
  <c r="I80" i="5"/>
  <c r="J80" i="5"/>
  <c r="K80" i="5" s="1"/>
  <c r="L80" i="5" s="1"/>
  <c r="M80" i="5" s="1"/>
  <c r="B81" i="5"/>
  <c r="C81" i="5"/>
  <c r="D81" i="5"/>
  <c r="E81" i="5"/>
  <c r="F81" i="5"/>
  <c r="G81" i="5"/>
  <c r="H81" i="5"/>
  <c r="I81" i="5"/>
  <c r="J81" i="5"/>
  <c r="K81" i="5" s="1"/>
  <c r="L81" i="5" s="1"/>
  <c r="M81" i="5" s="1"/>
  <c r="B82" i="5"/>
  <c r="C82" i="5"/>
  <c r="D82" i="5"/>
  <c r="E82" i="5"/>
  <c r="F82" i="5"/>
  <c r="G82" i="5"/>
  <c r="H82" i="5"/>
  <c r="I82" i="5"/>
  <c r="J82" i="5"/>
  <c r="K82" i="5" s="1"/>
  <c r="L82" i="5" s="1"/>
  <c r="M82" i="5" s="1"/>
  <c r="B83" i="5"/>
  <c r="C83" i="5"/>
  <c r="D83" i="5"/>
  <c r="E83" i="5"/>
  <c r="F83" i="5"/>
  <c r="G83" i="5"/>
  <c r="H83" i="5"/>
  <c r="I83" i="5"/>
  <c r="J83" i="5"/>
  <c r="K83" i="5" s="1"/>
  <c r="L83" i="5" s="1"/>
  <c r="M83" i="5" s="1"/>
  <c r="B84" i="5"/>
  <c r="C84" i="5"/>
  <c r="D84" i="5"/>
  <c r="E84" i="5"/>
  <c r="F84" i="5"/>
  <c r="G84" i="5"/>
  <c r="H84" i="5"/>
  <c r="I84" i="5"/>
  <c r="J84" i="5"/>
  <c r="K84" i="5" s="1"/>
  <c r="L84" i="5" s="1"/>
  <c r="M84" i="5" s="1"/>
  <c r="B85" i="5"/>
  <c r="C85" i="5"/>
  <c r="D85" i="5"/>
  <c r="E85" i="5"/>
  <c r="F85" i="5"/>
  <c r="G85" i="5"/>
  <c r="H85" i="5"/>
  <c r="I85" i="5"/>
  <c r="J85" i="5"/>
  <c r="K85" i="5" s="1"/>
  <c r="L85" i="5" s="1"/>
  <c r="M85" i="5" s="1"/>
  <c r="B86" i="5"/>
  <c r="C86" i="5"/>
  <c r="D86" i="5"/>
  <c r="E86" i="5"/>
  <c r="F86" i="5"/>
  <c r="G86" i="5"/>
  <c r="H86" i="5"/>
  <c r="I86" i="5"/>
  <c r="J86" i="5"/>
  <c r="K86" i="5" s="1"/>
  <c r="L86" i="5" s="1"/>
  <c r="M86" i="5" s="1"/>
  <c r="B87" i="5"/>
  <c r="C87" i="5"/>
  <c r="D87" i="5"/>
  <c r="E87" i="5"/>
  <c r="F87" i="5"/>
  <c r="G87" i="5"/>
  <c r="H87" i="5"/>
  <c r="I87" i="5"/>
  <c r="J87" i="5"/>
  <c r="K87" i="5" s="1"/>
  <c r="L87" i="5" s="1"/>
  <c r="M87" i="5" s="1"/>
  <c r="B88" i="5"/>
  <c r="C88" i="5"/>
  <c r="D88" i="5"/>
  <c r="E88" i="5"/>
  <c r="F88" i="5"/>
  <c r="G88" i="5"/>
  <c r="H88" i="5"/>
  <c r="I88" i="5"/>
  <c r="J88" i="5"/>
  <c r="K88" i="5" s="1"/>
  <c r="L88" i="5" s="1"/>
  <c r="M88" i="5" s="1"/>
  <c r="B89" i="5"/>
  <c r="C89" i="5"/>
  <c r="D89" i="5"/>
  <c r="E89" i="5"/>
  <c r="F89" i="5"/>
  <c r="G89" i="5"/>
  <c r="H89" i="5"/>
  <c r="I89" i="5"/>
  <c r="J89" i="5"/>
  <c r="K89" i="5" s="1"/>
  <c r="L89" i="5" s="1"/>
  <c r="M89" i="5" s="1"/>
  <c r="B90" i="5"/>
  <c r="C90" i="5"/>
  <c r="D90" i="5"/>
  <c r="E90" i="5"/>
  <c r="F90" i="5"/>
  <c r="G90" i="5"/>
  <c r="H90" i="5"/>
  <c r="I90" i="5"/>
  <c r="J90" i="5"/>
  <c r="K90" i="5" s="1"/>
  <c r="L90" i="5" s="1"/>
  <c r="M90" i="5" s="1"/>
  <c r="B91" i="5"/>
  <c r="C91" i="5"/>
  <c r="D91" i="5"/>
  <c r="E91" i="5"/>
  <c r="F91" i="5"/>
  <c r="G91" i="5"/>
  <c r="H91" i="5"/>
  <c r="I91" i="5"/>
  <c r="J91" i="5"/>
  <c r="K91" i="5" s="1"/>
  <c r="L91" i="5" s="1"/>
  <c r="M91" i="5" s="1"/>
  <c r="B92" i="5"/>
  <c r="C92" i="5"/>
  <c r="D92" i="5"/>
  <c r="E92" i="5"/>
  <c r="F92" i="5"/>
  <c r="G92" i="5"/>
  <c r="H92" i="5"/>
  <c r="I92" i="5"/>
  <c r="J92" i="5"/>
  <c r="K92" i="5" s="1"/>
  <c r="L92" i="5" s="1"/>
  <c r="M92" i="5" s="1"/>
  <c r="B93" i="5"/>
  <c r="C93" i="5"/>
  <c r="D93" i="5"/>
  <c r="E93" i="5"/>
  <c r="F93" i="5"/>
  <c r="G93" i="5"/>
  <c r="H93" i="5"/>
  <c r="I93" i="5"/>
  <c r="J93" i="5"/>
  <c r="K93" i="5" s="1"/>
  <c r="L93" i="5" s="1"/>
  <c r="M93" i="5" s="1"/>
  <c r="B94" i="5"/>
  <c r="C94" i="5"/>
  <c r="D94" i="5"/>
  <c r="E94" i="5"/>
  <c r="F94" i="5"/>
  <c r="G94" i="5"/>
  <c r="H94" i="5"/>
  <c r="I94" i="5"/>
  <c r="J94" i="5"/>
  <c r="K94" i="5" s="1"/>
  <c r="L94" i="5" s="1"/>
  <c r="M94" i="5" s="1"/>
  <c r="B95" i="5"/>
  <c r="C95" i="5"/>
  <c r="D95" i="5"/>
  <c r="E95" i="5"/>
  <c r="F95" i="5"/>
  <c r="G95" i="5"/>
  <c r="H95" i="5"/>
  <c r="I95" i="5"/>
  <c r="J95" i="5"/>
  <c r="K95" i="5" s="1"/>
  <c r="L95" i="5" s="1"/>
  <c r="M95" i="5" s="1"/>
  <c r="B96" i="5"/>
  <c r="C96" i="5"/>
  <c r="D96" i="5"/>
  <c r="E96" i="5"/>
  <c r="F96" i="5"/>
  <c r="G96" i="5"/>
  <c r="H96" i="5"/>
  <c r="I96" i="5"/>
  <c r="J96" i="5"/>
  <c r="K96" i="5" s="1"/>
  <c r="L96" i="5" s="1"/>
  <c r="M96" i="5" s="1"/>
  <c r="B97" i="5"/>
  <c r="C97" i="5"/>
  <c r="D97" i="5"/>
  <c r="E97" i="5"/>
  <c r="F97" i="5"/>
  <c r="G97" i="5"/>
  <c r="H97" i="5"/>
  <c r="I97" i="5"/>
  <c r="J97" i="5"/>
  <c r="K97" i="5" s="1"/>
  <c r="L97" i="5" s="1"/>
  <c r="M97" i="5" s="1"/>
  <c r="B98" i="5"/>
  <c r="C98" i="5"/>
  <c r="D98" i="5"/>
  <c r="E98" i="5"/>
  <c r="F98" i="5"/>
  <c r="G98" i="5"/>
  <c r="H98" i="5"/>
  <c r="I98" i="5"/>
  <c r="J98" i="5"/>
  <c r="K98" i="5" s="1"/>
  <c r="L98" i="5" s="1"/>
  <c r="M98" i="5" s="1"/>
  <c r="B99" i="5"/>
  <c r="C99" i="5"/>
  <c r="D99" i="5"/>
  <c r="E99" i="5"/>
  <c r="F99" i="5"/>
  <c r="G99" i="5"/>
  <c r="H99" i="5"/>
  <c r="I99" i="5"/>
  <c r="J99" i="5"/>
  <c r="K99" i="5" s="1"/>
  <c r="L99" i="5" s="1"/>
  <c r="M99" i="5" s="1"/>
  <c r="B100" i="5"/>
  <c r="C100" i="5"/>
  <c r="D100" i="5"/>
  <c r="E100" i="5"/>
  <c r="F100" i="5"/>
  <c r="G100" i="5"/>
  <c r="H100" i="5"/>
  <c r="I100" i="5"/>
  <c r="J100" i="5"/>
  <c r="K100" i="5" s="1"/>
  <c r="L100" i="5" s="1"/>
  <c r="M100" i="5" s="1"/>
  <c r="B101" i="5"/>
  <c r="C101" i="5"/>
  <c r="D101" i="5"/>
  <c r="E101" i="5"/>
  <c r="F101" i="5"/>
  <c r="G101" i="5"/>
  <c r="H101" i="5"/>
  <c r="I101" i="5"/>
  <c r="J101" i="5"/>
  <c r="K101" i="5" s="1"/>
  <c r="L101" i="5" s="1"/>
  <c r="M101" i="5" s="1"/>
  <c r="B102" i="5"/>
  <c r="C102" i="5"/>
  <c r="D102" i="5"/>
  <c r="E102" i="5"/>
  <c r="F102" i="5"/>
  <c r="G102" i="5"/>
  <c r="H102" i="5"/>
  <c r="I102" i="5"/>
  <c r="J102" i="5"/>
  <c r="K102" i="5" s="1"/>
  <c r="L102" i="5" s="1"/>
  <c r="M102" i="5" s="1"/>
  <c r="B103" i="5"/>
  <c r="C103" i="5"/>
  <c r="D103" i="5"/>
  <c r="E103" i="5"/>
  <c r="F103" i="5"/>
  <c r="G103" i="5"/>
  <c r="H103" i="5"/>
  <c r="I103" i="5"/>
  <c r="J103" i="5"/>
  <c r="K103" i="5" s="1"/>
  <c r="L103" i="5" s="1"/>
  <c r="M103" i="5" s="1"/>
  <c r="B104" i="5"/>
  <c r="C104" i="5"/>
  <c r="D104" i="5"/>
  <c r="E104" i="5"/>
  <c r="F104" i="5"/>
  <c r="G104" i="5"/>
  <c r="H104" i="5"/>
  <c r="I104" i="5"/>
  <c r="J104" i="5"/>
  <c r="K104" i="5" s="1"/>
  <c r="L104" i="5" s="1"/>
  <c r="M104" i="5" s="1"/>
  <c r="B105" i="5"/>
  <c r="C105" i="5"/>
  <c r="D105" i="5"/>
  <c r="E105" i="5"/>
  <c r="F105" i="5"/>
  <c r="G105" i="5"/>
  <c r="H105" i="5"/>
  <c r="I105" i="5"/>
  <c r="J105" i="5"/>
  <c r="K105" i="5" s="1"/>
  <c r="L105" i="5" s="1"/>
  <c r="M105" i="5" s="1"/>
  <c r="B106" i="5"/>
  <c r="C106" i="5"/>
  <c r="D106" i="5"/>
  <c r="E106" i="5"/>
  <c r="F106" i="5"/>
  <c r="G106" i="5"/>
  <c r="H106" i="5"/>
  <c r="I106" i="5"/>
  <c r="J106" i="5"/>
  <c r="K106" i="5" s="1"/>
  <c r="L106" i="5" s="1"/>
  <c r="M106" i="5" s="1"/>
  <c r="B107" i="5"/>
  <c r="C107" i="5"/>
  <c r="D107" i="5"/>
  <c r="E107" i="5"/>
  <c r="F107" i="5"/>
  <c r="G107" i="5"/>
  <c r="H107" i="5"/>
  <c r="I107" i="5"/>
  <c r="J107" i="5"/>
  <c r="K107" i="5" s="1"/>
  <c r="L107" i="5" s="1"/>
  <c r="M107" i="5" s="1"/>
  <c r="B108" i="5"/>
  <c r="C108" i="5"/>
  <c r="D108" i="5"/>
  <c r="E108" i="5"/>
  <c r="F108" i="5"/>
  <c r="G108" i="5"/>
  <c r="H108" i="5"/>
  <c r="I108" i="5"/>
  <c r="J108" i="5"/>
  <c r="K108" i="5" s="1"/>
  <c r="L108" i="5" s="1"/>
  <c r="M108" i="5" s="1"/>
  <c r="B109" i="5"/>
  <c r="C109" i="5"/>
  <c r="D109" i="5"/>
  <c r="E109" i="5"/>
  <c r="F109" i="5"/>
  <c r="G109" i="5"/>
  <c r="H109" i="5"/>
  <c r="I109" i="5"/>
  <c r="J109" i="5"/>
  <c r="K109" i="5" s="1"/>
  <c r="L109" i="5" s="1"/>
  <c r="M109" i="5" s="1"/>
  <c r="B110" i="5"/>
  <c r="C110" i="5"/>
  <c r="D110" i="5"/>
  <c r="E110" i="5"/>
  <c r="F110" i="5"/>
  <c r="G110" i="5"/>
  <c r="H110" i="5"/>
  <c r="I110" i="5"/>
  <c r="J110" i="5"/>
  <c r="K110" i="5" s="1"/>
  <c r="L110" i="5" s="1"/>
  <c r="M110" i="5" s="1"/>
  <c r="B111" i="5"/>
  <c r="C111" i="5"/>
  <c r="D111" i="5"/>
  <c r="E111" i="5"/>
  <c r="F111" i="5"/>
  <c r="G111" i="5"/>
  <c r="H111" i="5"/>
  <c r="I111" i="5"/>
  <c r="J111" i="5"/>
  <c r="K111" i="5" s="1"/>
  <c r="L111" i="5" s="1"/>
  <c r="M111" i="5" s="1"/>
  <c r="B112" i="5"/>
  <c r="C112" i="5"/>
  <c r="D112" i="5"/>
  <c r="E112" i="5"/>
  <c r="F112" i="5"/>
  <c r="G112" i="5"/>
  <c r="H112" i="5"/>
  <c r="I112" i="5"/>
  <c r="J112" i="5"/>
  <c r="K112" i="5" s="1"/>
  <c r="L112" i="5" s="1"/>
  <c r="M112" i="5" s="1"/>
  <c r="B113" i="5"/>
  <c r="C113" i="5"/>
  <c r="D113" i="5"/>
  <c r="E113" i="5"/>
  <c r="F113" i="5"/>
  <c r="G113" i="5"/>
  <c r="H113" i="5"/>
  <c r="I113" i="5"/>
  <c r="J113" i="5"/>
  <c r="K113" i="5" s="1"/>
  <c r="L113" i="5" s="1"/>
  <c r="M113" i="5" s="1"/>
  <c r="B114" i="5"/>
  <c r="C114" i="5"/>
  <c r="D114" i="5"/>
  <c r="E114" i="5"/>
  <c r="F114" i="5"/>
  <c r="G114" i="5"/>
  <c r="H114" i="5"/>
  <c r="I114" i="5"/>
  <c r="J114" i="5"/>
  <c r="K114" i="5" s="1"/>
  <c r="L114" i="5" s="1"/>
  <c r="M114" i="5" s="1"/>
  <c r="B115" i="5"/>
  <c r="C115" i="5"/>
  <c r="D115" i="5"/>
  <c r="E115" i="5"/>
  <c r="F115" i="5"/>
  <c r="G115" i="5"/>
  <c r="H115" i="5"/>
  <c r="I115" i="5"/>
  <c r="J115" i="5"/>
  <c r="K115" i="5" s="1"/>
  <c r="L115" i="5" s="1"/>
  <c r="M115" i="5" s="1"/>
  <c r="B116" i="5"/>
  <c r="C116" i="5"/>
  <c r="D116" i="5"/>
  <c r="E116" i="5"/>
  <c r="F116" i="5"/>
  <c r="G116" i="5"/>
  <c r="H116" i="5"/>
  <c r="I116" i="5"/>
  <c r="J116" i="5"/>
  <c r="K116" i="5" s="1"/>
  <c r="L116" i="5" s="1"/>
  <c r="M116" i="5" s="1"/>
  <c r="B117" i="5"/>
  <c r="C117" i="5"/>
  <c r="D117" i="5"/>
  <c r="E117" i="5"/>
  <c r="F117" i="5"/>
  <c r="G117" i="5"/>
  <c r="H117" i="5"/>
  <c r="I117" i="5"/>
  <c r="J117" i="5"/>
  <c r="K117" i="5" s="1"/>
  <c r="L117" i="5" s="1"/>
  <c r="M117" i="5" s="1"/>
  <c r="B118" i="5"/>
  <c r="C118" i="5"/>
  <c r="D118" i="5"/>
  <c r="E118" i="5"/>
  <c r="F118" i="5"/>
  <c r="G118" i="5"/>
  <c r="H118" i="5"/>
  <c r="I118" i="5"/>
  <c r="J118" i="5"/>
  <c r="K118" i="5" s="1"/>
  <c r="L118" i="5" s="1"/>
  <c r="M118" i="5" s="1"/>
  <c r="B119" i="5"/>
  <c r="C119" i="5"/>
  <c r="D119" i="5"/>
  <c r="E119" i="5"/>
  <c r="F119" i="5"/>
  <c r="G119" i="5"/>
  <c r="H119" i="5"/>
  <c r="I119" i="5"/>
  <c r="J119" i="5"/>
  <c r="K119" i="5" s="1"/>
  <c r="L119" i="5" s="1"/>
  <c r="M119" i="5" s="1"/>
  <c r="B120" i="5"/>
  <c r="C120" i="5"/>
  <c r="D120" i="5"/>
  <c r="E120" i="5"/>
  <c r="F120" i="5"/>
  <c r="G120" i="5"/>
  <c r="H120" i="5"/>
  <c r="I120" i="5"/>
  <c r="J120" i="5"/>
  <c r="K120" i="5" s="1"/>
  <c r="L120" i="5" s="1"/>
  <c r="M120" i="5" s="1"/>
  <c r="B121" i="5"/>
  <c r="C121" i="5"/>
  <c r="D121" i="5"/>
  <c r="E121" i="5"/>
  <c r="F121" i="5"/>
  <c r="G121" i="5"/>
  <c r="H121" i="5"/>
  <c r="I121" i="5"/>
  <c r="J121" i="5"/>
  <c r="K121" i="5" s="1"/>
  <c r="L121" i="5" s="1"/>
  <c r="M121" i="5" s="1"/>
  <c r="B122" i="5"/>
  <c r="C122" i="5"/>
  <c r="D122" i="5"/>
  <c r="E122" i="5"/>
  <c r="F122" i="5"/>
  <c r="G122" i="5"/>
  <c r="H122" i="5"/>
  <c r="I122" i="5"/>
  <c r="J122" i="5"/>
  <c r="K122" i="5" s="1"/>
  <c r="L122" i="5" s="1"/>
  <c r="M122" i="5" s="1"/>
  <c r="B123" i="5"/>
  <c r="C123" i="5"/>
  <c r="D123" i="5"/>
  <c r="E123" i="5"/>
  <c r="F123" i="5"/>
  <c r="G123" i="5"/>
  <c r="H123" i="5"/>
  <c r="I123" i="5"/>
  <c r="J123" i="5"/>
  <c r="K123" i="5" s="1"/>
  <c r="L123" i="5" s="1"/>
  <c r="M123" i="5" s="1"/>
  <c r="B124" i="5"/>
  <c r="C124" i="5"/>
  <c r="D124" i="5"/>
  <c r="E124" i="5"/>
  <c r="F124" i="5"/>
  <c r="G124" i="5"/>
  <c r="H124" i="5"/>
  <c r="I124" i="5"/>
  <c r="J124" i="5"/>
  <c r="K124" i="5" s="1"/>
  <c r="L124" i="5" s="1"/>
  <c r="M124" i="5" s="1"/>
  <c r="B125" i="5"/>
  <c r="C125" i="5"/>
  <c r="D125" i="5"/>
  <c r="E125" i="5"/>
  <c r="F125" i="5"/>
  <c r="G125" i="5"/>
  <c r="H125" i="5"/>
  <c r="I125" i="5"/>
  <c r="J125" i="5"/>
  <c r="K125" i="5" s="1"/>
  <c r="L125" i="5" s="1"/>
  <c r="M125" i="5" s="1"/>
  <c r="B126" i="5"/>
  <c r="C126" i="5"/>
  <c r="D126" i="5"/>
  <c r="E126" i="5"/>
  <c r="F126" i="5"/>
  <c r="G126" i="5"/>
  <c r="H126" i="5"/>
  <c r="I126" i="5"/>
  <c r="J126" i="5"/>
  <c r="K126" i="5" s="1"/>
  <c r="L126" i="5" s="1"/>
  <c r="M126" i="5" s="1"/>
  <c r="B127" i="5"/>
  <c r="C127" i="5"/>
  <c r="D127" i="5"/>
  <c r="E127" i="5"/>
  <c r="F127" i="5"/>
  <c r="G127" i="5"/>
  <c r="H127" i="5"/>
  <c r="I127" i="5"/>
  <c r="J127" i="5"/>
  <c r="K127" i="5" s="1"/>
  <c r="L127" i="5" s="1"/>
  <c r="M127" i="5" s="1"/>
  <c r="B128" i="5"/>
  <c r="C128" i="5"/>
  <c r="D128" i="5"/>
  <c r="E128" i="5"/>
  <c r="F128" i="5"/>
  <c r="G128" i="5"/>
  <c r="H128" i="5"/>
  <c r="I128" i="5"/>
  <c r="J128" i="5"/>
  <c r="K128" i="5" s="1"/>
  <c r="L128" i="5" s="1"/>
  <c r="M128" i="5" s="1"/>
  <c r="B129" i="5"/>
  <c r="C129" i="5"/>
  <c r="D129" i="5"/>
  <c r="E129" i="5"/>
  <c r="F129" i="5"/>
  <c r="G129" i="5"/>
  <c r="H129" i="5"/>
  <c r="I129" i="5"/>
  <c r="J129" i="5"/>
  <c r="K129" i="5" s="1"/>
  <c r="L129" i="5" s="1"/>
  <c r="M129" i="5" s="1"/>
  <c r="B130" i="5"/>
  <c r="C130" i="5"/>
  <c r="D130" i="5"/>
  <c r="E130" i="5"/>
  <c r="F130" i="5"/>
  <c r="G130" i="5"/>
  <c r="H130" i="5"/>
  <c r="I130" i="5"/>
  <c r="J130" i="5"/>
  <c r="K130" i="5" s="1"/>
  <c r="L130" i="5" s="1"/>
  <c r="M130" i="5" s="1"/>
  <c r="B131" i="5"/>
  <c r="C131" i="5"/>
  <c r="D131" i="5"/>
  <c r="E131" i="5"/>
  <c r="F131" i="5"/>
  <c r="G131" i="5"/>
  <c r="H131" i="5"/>
  <c r="I131" i="5"/>
  <c r="J131" i="5"/>
  <c r="K131" i="5" s="1"/>
  <c r="L131" i="5" s="1"/>
  <c r="M131" i="5" s="1"/>
  <c r="B132" i="5"/>
  <c r="C132" i="5"/>
  <c r="D132" i="5"/>
  <c r="E132" i="5"/>
  <c r="F132" i="5"/>
  <c r="G132" i="5"/>
  <c r="H132" i="5"/>
  <c r="I132" i="5"/>
  <c r="J132" i="5"/>
  <c r="K132" i="5" s="1"/>
  <c r="L132" i="5" s="1"/>
  <c r="M132" i="5" s="1"/>
  <c r="B133" i="5"/>
  <c r="C133" i="5"/>
  <c r="D133" i="5"/>
  <c r="E133" i="5"/>
  <c r="F133" i="5"/>
  <c r="G133" i="5"/>
  <c r="H133" i="5"/>
  <c r="I133" i="5"/>
  <c r="J133" i="5"/>
  <c r="K133" i="5" s="1"/>
  <c r="L133" i="5" s="1"/>
  <c r="M133" i="5" s="1"/>
  <c r="B134" i="5"/>
  <c r="C134" i="5"/>
  <c r="D134" i="5"/>
  <c r="E134" i="5"/>
  <c r="F134" i="5"/>
  <c r="G134" i="5"/>
  <c r="H134" i="5"/>
  <c r="I134" i="5"/>
  <c r="J134" i="5"/>
  <c r="K134" i="5" s="1"/>
  <c r="L134" i="5" s="1"/>
  <c r="M134" i="5" s="1"/>
  <c r="B135" i="5"/>
  <c r="C135" i="5"/>
  <c r="D135" i="5"/>
  <c r="E135" i="5"/>
  <c r="F135" i="5"/>
  <c r="G135" i="5"/>
  <c r="H135" i="5"/>
  <c r="I135" i="5"/>
  <c r="J135" i="5"/>
  <c r="K135" i="5" s="1"/>
  <c r="L135" i="5" s="1"/>
  <c r="M135" i="5" s="1"/>
  <c r="B136" i="5"/>
  <c r="C136" i="5"/>
  <c r="D136" i="5"/>
  <c r="E136" i="5"/>
  <c r="F136" i="5"/>
  <c r="G136" i="5"/>
  <c r="H136" i="5"/>
  <c r="I136" i="5"/>
  <c r="J136" i="5"/>
  <c r="K136" i="5" s="1"/>
  <c r="L136" i="5" s="1"/>
  <c r="M136" i="5" s="1"/>
  <c r="B137" i="5"/>
  <c r="C137" i="5"/>
  <c r="D137" i="5"/>
  <c r="E137" i="5"/>
  <c r="F137" i="5"/>
  <c r="G137" i="5"/>
  <c r="H137" i="5"/>
  <c r="I137" i="5"/>
  <c r="J137" i="5"/>
  <c r="K137" i="5" s="1"/>
  <c r="L137" i="5" s="1"/>
  <c r="M137" i="5" s="1"/>
  <c r="B138" i="5"/>
  <c r="C138" i="5"/>
  <c r="D138" i="5"/>
  <c r="E138" i="5"/>
  <c r="F138" i="5"/>
  <c r="G138" i="5"/>
  <c r="H138" i="5"/>
  <c r="I138" i="5"/>
  <c r="J138" i="5"/>
  <c r="K138" i="5" s="1"/>
  <c r="L138" i="5" s="1"/>
  <c r="M138" i="5" s="1"/>
  <c r="B139" i="5"/>
  <c r="C139" i="5"/>
  <c r="D139" i="5"/>
  <c r="E139" i="5"/>
  <c r="F139" i="5"/>
  <c r="G139" i="5"/>
  <c r="H139" i="5"/>
  <c r="I139" i="5"/>
  <c r="J139" i="5"/>
  <c r="K139" i="5" s="1"/>
  <c r="L139" i="5" s="1"/>
  <c r="M139" i="5" s="1"/>
  <c r="B140" i="5"/>
  <c r="C140" i="5"/>
  <c r="D140" i="5"/>
  <c r="E140" i="5"/>
  <c r="F140" i="5"/>
  <c r="G140" i="5"/>
  <c r="H140" i="5"/>
  <c r="I140" i="5"/>
  <c r="J140" i="5"/>
  <c r="K140" i="5" s="1"/>
  <c r="L140" i="5" s="1"/>
  <c r="M140" i="5" s="1"/>
  <c r="B141" i="5"/>
  <c r="C141" i="5"/>
  <c r="D141" i="5"/>
  <c r="E141" i="5"/>
  <c r="F141" i="5"/>
  <c r="G141" i="5"/>
  <c r="H141" i="5"/>
  <c r="I141" i="5"/>
  <c r="J141" i="5"/>
  <c r="K141" i="5" s="1"/>
  <c r="L141" i="5" s="1"/>
  <c r="M141" i="5" s="1"/>
  <c r="B142" i="5"/>
  <c r="C142" i="5"/>
  <c r="D142" i="5"/>
  <c r="E142" i="5"/>
  <c r="F142" i="5"/>
  <c r="G142" i="5"/>
  <c r="H142" i="5"/>
  <c r="I142" i="5"/>
  <c r="J142" i="5"/>
  <c r="K142" i="5" s="1"/>
  <c r="L142" i="5" s="1"/>
  <c r="M142" i="5" s="1"/>
  <c r="B143" i="5"/>
  <c r="C143" i="5"/>
  <c r="D143" i="5"/>
  <c r="E143" i="5"/>
  <c r="F143" i="5"/>
  <c r="G143" i="5"/>
  <c r="H143" i="5"/>
  <c r="I143" i="5"/>
  <c r="J143" i="5"/>
  <c r="K143" i="5" s="1"/>
  <c r="L143" i="5" s="1"/>
  <c r="M143" i="5" s="1"/>
  <c r="B144" i="5"/>
  <c r="C144" i="5"/>
  <c r="D144" i="5"/>
  <c r="E144" i="5"/>
  <c r="F144" i="5"/>
  <c r="G144" i="5"/>
  <c r="H144" i="5"/>
  <c r="I144" i="5"/>
  <c r="J144" i="5"/>
  <c r="K144" i="5" s="1"/>
  <c r="L144" i="5" s="1"/>
  <c r="M144" i="5" s="1"/>
  <c r="B145" i="5"/>
  <c r="C145" i="5"/>
  <c r="D145" i="5"/>
  <c r="E145" i="5"/>
  <c r="F145" i="5"/>
  <c r="G145" i="5"/>
  <c r="H145" i="5"/>
  <c r="I145" i="5"/>
  <c r="J145" i="5"/>
  <c r="K145" i="5" s="1"/>
  <c r="L145" i="5" s="1"/>
  <c r="M145" i="5" s="1"/>
  <c r="B146" i="5"/>
  <c r="C146" i="5"/>
  <c r="D146" i="5"/>
  <c r="E146" i="5"/>
  <c r="F146" i="5"/>
  <c r="G146" i="5"/>
  <c r="H146" i="5"/>
  <c r="I146" i="5"/>
  <c r="J146" i="5"/>
  <c r="K146" i="5" s="1"/>
  <c r="L146" i="5" s="1"/>
  <c r="M146" i="5" s="1"/>
  <c r="B147" i="5"/>
  <c r="C147" i="5"/>
  <c r="D147" i="5"/>
  <c r="E147" i="5"/>
  <c r="F147" i="5"/>
  <c r="G147" i="5"/>
  <c r="H147" i="5"/>
  <c r="I147" i="5"/>
  <c r="J147" i="5"/>
  <c r="K147" i="5" s="1"/>
  <c r="L147" i="5" s="1"/>
  <c r="M147" i="5" s="1"/>
  <c r="B148" i="5"/>
  <c r="C148" i="5"/>
  <c r="D148" i="5"/>
  <c r="E148" i="5"/>
  <c r="F148" i="5"/>
  <c r="G148" i="5"/>
  <c r="H148" i="5"/>
  <c r="I148" i="5"/>
  <c r="J148" i="5"/>
  <c r="K148" i="5" s="1"/>
  <c r="L148" i="5" s="1"/>
  <c r="M148" i="5" s="1"/>
  <c r="B149" i="5"/>
  <c r="C149" i="5"/>
  <c r="D149" i="5"/>
  <c r="E149" i="5"/>
  <c r="F149" i="5"/>
  <c r="G149" i="5"/>
  <c r="H149" i="5"/>
  <c r="I149" i="5"/>
  <c r="J149" i="5"/>
  <c r="K149" i="5" s="1"/>
  <c r="L149" i="5" s="1"/>
  <c r="M149" i="5" s="1"/>
  <c r="B150" i="5"/>
  <c r="C150" i="5"/>
  <c r="D150" i="5"/>
  <c r="E150" i="5"/>
  <c r="F150" i="5"/>
  <c r="G150" i="5"/>
  <c r="H150" i="5"/>
  <c r="I150" i="5"/>
  <c r="J150" i="5"/>
  <c r="K150" i="5" s="1"/>
  <c r="L150" i="5" s="1"/>
  <c r="M150" i="5" s="1"/>
  <c r="B151" i="5"/>
  <c r="C151" i="5"/>
  <c r="D151" i="5"/>
  <c r="E151" i="5"/>
  <c r="F151" i="5"/>
  <c r="G151" i="5"/>
  <c r="H151" i="5"/>
  <c r="I151" i="5"/>
  <c r="J151" i="5"/>
  <c r="K151" i="5" s="1"/>
  <c r="L151" i="5" s="1"/>
  <c r="M151" i="5" s="1"/>
  <c r="B152" i="5"/>
  <c r="C152" i="5"/>
  <c r="D152" i="5"/>
  <c r="E152" i="5"/>
  <c r="F152" i="5"/>
  <c r="G152" i="5"/>
  <c r="H152" i="5"/>
  <c r="I152" i="5"/>
  <c r="J152" i="5"/>
  <c r="K152" i="5" s="1"/>
  <c r="L152" i="5" s="1"/>
  <c r="M152" i="5" s="1"/>
  <c r="B153" i="5"/>
  <c r="C153" i="5"/>
  <c r="D153" i="5"/>
  <c r="E153" i="5"/>
  <c r="F153" i="5"/>
  <c r="G153" i="5"/>
  <c r="H153" i="5"/>
  <c r="I153" i="5"/>
  <c r="J153" i="5"/>
  <c r="K153" i="5" s="1"/>
  <c r="L153" i="5" s="1"/>
  <c r="M153" i="5" s="1"/>
  <c r="B154" i="5"/>
  <c r="C154" i="5"/>
  <c r="D154" i="5"/>
  <c r="E154" i="5"/>
  <c r="F154" i="5"/>
  <c r="G154" i="5"/>
  <c r="H154" i="5"/>
  <c r="I154" i="5"/>
  <c r="J154" i="5"/>
  <c r="K154" i="5" s="1"/>
  <c r="L154" i="5" s="1"/>
  <c r="M154" i="5" s="1"/>
  <c r="B155" i="5"/>
  <c r="C155" i="5"/>
  <c r="D155" i="5"/>
  <c r="E155" i="5"/>
  <c r="F155" i="5"/>
  <c r="G155" i="5"/>
  <c r="H155" i="5"/>
  <c r="I155" i="5"/>
  <c r="J155" i="5"/>
  <c r="K155" i="5" s="1"/>
  <c r="L155" i="5" s="1"/>
  <c r="M155" i="5" s="1"/>
  <c r="B156" i="5"/>
  <c r="C156" i="5"/>
  <c r="D156" i="5"/>
  <c r="E156" i="5"/>
  <c r="F156" i="5"/>
  <c r="G156" i="5"/>
  <c r="H156" i="5"/>
  <c r="I156" i="5"/>
  <c r="J156" i="5"/>
  <c r="K156" i="5" s="1"/>
  <c r="L156" i="5" s="1"/>
  <c r="M156" i="5" s="1"/>
  <c r="B157" i="5"/>
  <c r="C157" i="5"/>
  <c r="D157" i="5"/>
  <c r="E157" i="5"/>
  <c r="F157" i="5"/>
  <c r="G157" i="5"/>
  <c r="H157" i="5"/>
  <c r="I157" i="5"/>
  <c r="J157" i="5"/>
  <c r="K157" i="5" s="1"/>
  <c r="L157" i="5" s="1"/>
  <c r="M157" i="5" s="1"/>
  <c r="B158" i="5"/>
  <c r="C158" i="5"/>
  <c r="D158" i="5"/>
  <c r="E158" i="5"/>
  <c r="F158" i="5"/>
  <c r="G158" i="5"/>
  <c r="H158" i="5"/>
  <c r="I158" i="5"/>
  <c r="J158" i="5"/>
  <c r="K158" i="5" s="1"/>
  <c r="L158" i="5" s="1"/>
  <c r="M158" i="5" s="1"/>
  <c r="C162" i="5"/>
  <c r="D162" i="5"/>
  <c r="E162" i="5"/>
  <c r="F162" i="5"/>
  <c r="G162" i="5"/>
  <c r="H162" i="5"/>
  <c r="I162" i="5"/>
  <c r="J162" i="5"/>
  <c r="K162" i="5" s="1"/>
  <c r="L162" i="5" s="1"/>
  <c r="M162" i="5" s="1"/>
  <c r="B17" i="5"/>
  <c r="C17" i="5"/>
  <c r="D17" i="5"/>
  <c r="E17" i="5"/>
  <c r="F17" i="5"/>
  <c r="G17" i="5"/>
  <c r="H17" i="5"/>
  <c r="I17" i="5"/>
  <c r="J17" i="5"/>
  <c r="K17" i="5" s="1"/>
  <c r="L17" i="5" s="1"/>
  <c r="M17" i="5" s="1"/>
  <c r="B18" i="5"/>
  <c r="C18" i="5"/>
  <c r="D18" i="5"/>
  <c r="E18" i="5"/>
  <c r="F18" i="5"/>
  <c r="G18" i="5"/>
  <c r="H18" i="5"/>
  <c r="I18" i="5"/>
  <c r="J18" i="5"/>
  <c r="K18" i="5" s="1"/>
  <c r="L18" i="5" s="1"/>
  <c r="M18" i="5" s="1"/>
  <c r="B19" i="5"/>
  <c r="C19" i="5"/>
  <c r="D19" i="5"/>
  <c r="E19" i="5"/>
  <c r="F19" i="5"/>
  <c r="G19" i="5"/>
  <c r="H19" i="5"/>
  <c r="I19" i="5"/>
  <c r="J19" i="5"/>
  <c r="K19" i="5" s="1"/>
  <c r="L19" i="5" s="1"/>
  <c r="M19" i="5" s="1"/>
  <c r="B20" i="5"/>
  <c r="C20" i="5"/>
  <c r="D20" i="5"/>
  <c r="E20" i="5"/>
  <c r="F20" i="5"/>
  <c r="G20" i="5"/>
  <c r="H20" i="5"/>
  <c r="I20" i="5"/>
  <c r="J20" i="5"/>
  <c r="K20" i="5" s="1"/>
  <c r="L20" i="5" s="1"/>
  <c r="M20" i="5" s="1"/>
  <c r="B21" i="5"/>
  <c r="C21" i="5"/>
  <c r="D21" i="5"/>
  <c r="E21" i="5"/>
  <c r="F21" i="5"/>
  <c r="G21" i="5"/>
  <c r="H21" i="5"/>
  <c r="I21" i="5"/>
  <c r="J21" i="5"/>
  <c r="K21" i="5" s="1"/>
  <c r="L21" i="5" s="1"/>
  <c r="M21" i="5" s="1"/>
  <c r="B22" i="5"/>
  <c r="C22" i="5"/>
  <c r="D22" i="5"/>
  <c r="E22" i="5"/>
  <c r="F22" i="5"/>
  <c r="G22" i="5"/>
  <c r="H22" i="5"/>
  <c r="I22" i="5"/>
  <c r="J22" i="5"/>
  <c r="K22" i="5" s="1"/>
  <c r="L22" i="5" s="1"/>
  <c r="M22" i="5" s="1"/>
  <c r="B23" i="5"/>
  <c r="C23" i="5"/>
  <c r="D23" i="5"/>
  <c r="E23" i="5"/>
  <c r="F23" i="5"/>
  <c r="G23" i="5"/>
  <c r="H23" i="5"/>
  <c r="I23" i="5"/>
  <c r="J23" i="5"/>
  <c r="K23" i="5" s="1"/>
  <c r="L23" i="5" s="1"/>
  <c r="M23" i="5" s="1"/>
  <c r="B24" i="5"/>
  <c r="C24" i="5"/>
  <c r="D24" i="5"/>
  <c r="E24" i="5"/>
  <c r="F24" i="5"/>
  <c r="G24" i="5"/>
  <c r="H24" i="5"/>
  <c r="I24" i="5"/>
  <c r="J24" i="5"/>
  <c r="K24" i="5" s="1"/>
  <c r="L24" i="5" s="1"/>
  <c r="M24" i="5" s="1"/>
  <c r="B25" i="5"/>
  <c r="C25" i="5"/>
  <c r="D25" i="5"/>
  <c r="E25" i="5"/>
  <c r="F25" i="5"/>
  <c r="G25" i="5"/>
  <c r="H25" i="5"/>
  <c r="I25" i="5"/>
  <c r="J25" i="5"/>
  <c r="K25" i="5" s="1"/>
  <c r="L25" i="5" s="1"/>
  <c r="M25" i="5" s="1"/>
  <c r="B26" i="5"/>
  <c r="C26" i="5"/>
  <c r="D26" i="5"/>
  <c r="E26" i="5"/>
  <c r="F26" i="5"/>
  <c r="G26" i="5"/>
  <c r="H26" i="5"/>
  <c r="I26" i="5"/>
  <c r="J26" i="5"/>
  <c r="K26" i="5" s="1"/>
  <c r="L26" i="5" s="1"/>
  <c r="M26" i="5" s="1"/>
  <c r="B27" i="5"/>
  <c r="C27" i="5"/>
  <c r="D27" i="5"/>
  <c r="E27" i="5"/>
  <c r="F27" i="5"/>
  <c r="G27" i="5"/>
  <c r="H27" i="5"/>
  <c r="I27" i="5"/>
  <c r="J27" i="5"/>
  <c r="K27" i="5" s="1"/>
  <c r="L27" i="5" s="1"/>
  <c r="M27" i="5" s="1"/>
  <c r="B28" i="5"/>
  <c r="C28" i="5"/>
  <c r="D28" i="5"/>
  <c r="E28" i="5"/>
  <c r="F28" i="5"/>
  <c r="G28" i="5"/>
  <c r="H28" i="5"/>
  <c r="I28" i="5"/>
  <c r="J28" i="5"/>
  <c r="K28" i="5" s="1"/>
  <c r="L28" i="5" s="1"/>
  <c r="M28" i="5" s="1"/>
  <c r="B163" i="5"/>
  <c r="C163" i="5"/>
  <c r="D163" i="5"/>
  <c r="E163" i="5"/>
  <c r="F163" i="5"/>
  <c r="G163" i="5"/>
  <c r="H163" i="5"/>
  <c r="I163" i="5"/>
  <c r="J163" i="5"/>
  <c r="K163" i="5" s="1"/>
  <c r="L163" i="5" s="1"/>
  <c r="M163" i="5" s="1"/>
  <c r="C182" i="5"/>
  <c r="D182" i="5"/>
  <c r="E182" i="5"/>
  <c r="F182" i="5"/>
  <c r="G182" i="5"/>
  <c r="H182" i="5"/>
  <c r="I182" i="5"/>
  <c r="J182" i="5"/>
  <c r="K182" i="5" s="1"/>
  <c r="L182" i="5" s="1"/>
  <c r="M182" i="5" s="1"/>
  <c r="B183" i="5"/>
  <c r="C183" i="5"/>
  <c r="D183" i="5"/>
  <c r="E183" i="5"/>
  <c r="F183" i="5"/>
  <c r="G183" i="5"/>
  <c r="H183" i="5"/>
  <c r="I183" i="5"/>
  <c r="J183" i="5"/>
  <c r="K183" i="5" s="1"/>
  <c r="L183" i="5" s="1"/>
  <c r="M183" i="5" s="1"/>
  <c r="B184" i="5"/>
  <c r="C184" i="5"/>
  <c r="D184" i="5"/>
  <c r="E184" i="5"/>
  <c r="F184" i="5"/>
  <c r="G184" i="5"/>
  <c r="H184" i="5"/>
  <c r="I184" i="5"/>
  <c r="J184" i="5"/>
  <c r="K184" i="5" s="1"/>
  <c r="L184" i="5" s="1"/>
  <c r="M184" i="5" s="1"/>
  <c r="B185" i="5"/>
  <c r="C185" i="5"/>
  <c r="D185" i="5"/>
  <c r="E185" i="5"/>
  <c r="F185" i="5"/>
  <c r="G185" i="5"/>
  <c r="H185" i="5"/>
  <c r="I185" i="5"/>
  <c r="J185" i="5"/>
  <c r="K185" i="5" s="1"/>
  <c r="L185" i="5" s="1"/>
  <c r="M185" i="5" s="1"/>
  <c r="B186" i="5"/>
  <c r="C186" i="5"/>
  <c r="D186" i="5"/>
  <c r="E186" i="5"/>
  <c r="F186" i="5"/>
  <c r="G186" i="5"/>
  <c r="H186" i="5"/>
  <c r="I186" i="5"/>
  <c r="J186" i="5"/>
  <c r="K186" i="5" s="1"/>
  <c r="L186" i="5" s="1"/>
  <c r="M186" i="5" s="1"/>
  <c r="B187" i="5"/>
  <c r="C187" i="5"/>
  <c r="D187" i="5"/>
  <c r="E187" i="5"/>
  <c r="F187" i="5"/>
  <c r="G187" i="5"/>
  <c r="H187" i="5"/>
  <c r="I187" i="5"/>
  <c r="J187" i="5"/>
  <c r="K187" i="5" s="1"/>
  <c r="L187" i="5" s="1"/>
  <c r="M187" i="5" s="1"/>
  <c r="B188" i="5"/>
  <c r="C188" i="5"/>
  <c r="D188" i="5"/>
  <c r="E188" i="5"/>
  <c r="F188" i="5"/>
  <c r="G188" i="5"/>
  <c r="H188" i="5"/>
  <c r="I188" i="5"/>
  <c r="J188" i="5"/>
  <c r="K188" i="5" s="1"/>
  <c r="L188" i="5" s="1"/>
  <c r="M188" i="5" s="1"/>
  <c r="B189" i="5"/>
  <c r="C189" i="5"/>
  <c r="D189" i="5"/>
  <c r="E189" i="5"/>
  <c r="F189" i="5"/>
  <c r="G189" i="5"/>
  <c r="H189" i="5"/>
  <c r="I189" i="5"/>
  <c r="J189" i="5"/>
  <c r="K189" i="5" s="1"/>
  <c r="L189" i="5" s="1"/>
  <c r="M189" i="5" s="1"/>
  <c r="B190" i="5"/>
  <c r="C190" i="5"/>
  <c r="D190" i="5"/>
  <c r="E190" i="5"/>
  <c r="F190" i="5"/>
  <c r="G190" i="5"/>
  <c r="H190" i="5"/>
  <c r="I190" i="5"/>
  <c r="J190" i="5"/>
  <c r="K190" i="5" s="1"/>
  <c r="L190" i="5" s="1"/>
  <c r="M190" i="5" s="1"/>
  <c r="C191" i="5"/>
  <c r="D191" i="5"/>
  <c r="E191" i="5"/>
  <c r="F191" i="5"/>
  <c r="G191" i="5"/>
  <c r="H191" i="5"/>
  <c r="I191" i="5"/>
  <c r="J191" i="5"/>
  <c r="K191" i="5" s="1"/>
  <c r="L191" i="5" s="1"/>
  <c r="M191" i="5" s="1"/>
  <c r="B192" i="5"/>
  <c r="C192" i="5"/>
  <c r="D192" i="5"/>
  <c r="E192" i="5"/>
  <c r="F192" i="5"/>
  <c r="G192" i="5"/>
  <c r="H192" i="5"/>
  <c r="I192" i="5"/>
  <c r="J192" i="5"/>
  <c r="K192" i="5" s="1"/>
  <c r="L192" i="5" s="1"/>
  <c r="M192" i="5" s="1"/>
  <c r="B193" i="5"/>
  <c r="C193" i="5"/>
  <c r="D193" i="5"/>
  <c r="E193" i="5"/>
  <c r="F193" i="5"/>
  <c r="G193" i="5"/>
  <c r="H193" i="5"/>
  <c r="I193" i="5"/>
  <c r="J193" i="5"/>
  <c r="K193" i="5" s="1"/>
  <c r="L193" i="5" s="1"/>
  <c r="M193" i="5" s="1"/>
  <c r="B194" i="5"/>
  <c r="C194" i="5"/>
  <c r="D194" i="5"/>
  <c r="E194" i="5"/>
  <c r="F194" i="5"/>
  <c r="G194" i="5"/>
  <c r="H194" i="5"/>
  <c r="I194" i="5"/>
  <c r="J194" i="5"/>
  <c r="K194" i="5" s="1"/>
  <c r="L194" i="5" s="1"/>
  <c r="M194" i="5" s="1"/>
  <c r="B195" i="5"/>
  <c r="C195" i="5"/>
  <c r="D195" i="5"/>
  <c r="E195" i="5"/>
  <c r="F195" i="5"/>
  <c r="G195" i="5"/>
  <c r="H195" i="5"/>
  <c r="I195" i="5"/>
  <c r="J195" i="5"/>
  <c r="K195" i="5" s="1"/>
  <c r="L195" i="5" s="1"/>
  <c r="M195" i="5" s="1"/>
  <c r="B196" i="5"/>
  <c r="C196" i="5"/>
  <c r="D196" i="5"/>
  <c r="E196" i="5"/>
  <c r="F196" i="5"/>
  <c r="G196" i="5"/>
  <c r="H196" i="5"/>
  <c r="I196" i="5"/>
  <c r="J196" i="5"/>
  <c r="K196" i="5" s="1"/>
  <c r="L196" i="5" s="1"/>
  <c r="M196" i="5" s="1"/>
  <c r="B197" i="5"/>
  <c r="C197" i="5"/>
  <c r="D197" i="5"/>
  <c r="E197" i="5"/>
  <c r="F197" i="5"/>
  <c r="G197" i="5"/>
  <c r="H197" i="5"/>
  <c r="I197" i="5"/>
  <c r="J197" i="5"/>
  <c r="K197" i="5" s="1"/>
  <c r="L197" i="5" s="1"/>
  <c r="M197" i="5" s="1"/>
  <c r="B198" i="5"/>
  <c r="C198" i="5"/>
  <c r="D198" i="5"/>
  <c r="E198" i="5"/>
  <c r="F198" i="5"/>
  <c r="G198" i="5"/>
  <c r="H198" i="5"/>
  <c r="I198" i="5"/>
  <c r="J198" i="5"/>
  <c r="K198" i="5" s="1"/>
  <c r="L198" i="5" s="1"/>
  <c r="M198" i="5" s="1"/>
  <c r="B199" i="5"/>
  <c r="C199" i="5"/>
  <c r="D199" i="5"/>
  <c r="E199" i="5"/>
  <c r="F199" i="5"/>
  <c r="G199" i="5"/>
  <c r="H199" i="5"/>
  <c r="I199" i="5"/>
  <c r="J199" i="5"/>
  <c r="K199" i="5" s="1"/>
  <c r="L199" i="5" s="1"/>
  <c r="M199" i="5" s="1"/>
  <c r="B200" i="5"/>
  <c r="C200" i="5"/>
  <c r="D200" i="5"/>
  <c r="E200" i="5"/>
  <c r="F200" i="5"/>
  <c r="G200" i="5"/>
  <c r="H200" i="5"/>
  <c r="I200" i="5"/>
  <c r="J200" i="5"/>
  <c r="K200" i="5" s="1"/>
  <c r="L200" i="5" s="1"/>
  <c r="M200" i="5" s="1"/>
  <c r="C201" i="5"/>
  <c r="D201" i="5"/>
  <c r="E201" i="5"/>
  <c r="F201" i="5"/>
  <c r="G201" i="5"/>
  <c r="H201" i="5"/>
  <c r="I201" i="5"/>
  <c r="J201" i="5"/>
  <c r="K201" i="5" s="1"/>
  <c r="L201" i="5" s="1"/>
  <c r="M201" i="5" s="1"/>
  <c r="B202" i="5"/>
  <c r="C202" i="5"/>
  <c r="D202" i="5"/>
  <c r="E202" i="5"/>
  <c r="F202" i="5"/>
  <c r="G202" i="5"/>
  <c r="H202" i="5"/>
  <c r="I202" i="5"/>
  <c r="J202" i="5"/>
  <c r="K202" i="5" s="1"/>
  <c r="L202" i="5" s="1"/>
  <c r="M202" i="5" s="1"/>
  <c r="B203" i="5"/>
  <c r="C203" i="5"/>
  <c r="D203" i="5"/>
  <c r="E203" i="5"/>
  <c r="F203" i="5"/>
  <c r="G203" i="5"/>
  <c r="H203" i="5"/>
  <c r="I203" i="5"/>
  <c r="J203" i="5"/>
  <c r="K203" i="5" s="1"/>
  <c r="L203" i="5" s="1"/>
  <c r="M203" i="5" s="1"/>
  <c r="B204" i="5"/>
  <c r="C204" i="5"/>
  <c r="D204" i="5"/>
  <c r="E204" i="5"/>
  <c r="F204" i="5"/>
  <c r="G204" i="5"/>
  <c r="H204" i="5"/>
  <c r="I204" i="5"/>
  <c r="J204" i="5"/>
  <c r="K204" i="5" s="1"/>
  <c r="L204" i="5" s="1"/>
  <c r="M204" i="5" s="1"/>
  <c r="B205" i="5"/>
  <c r="C205" i="5"/>
  <c r="D205" i="5"/>
  <c r="E205" i="5"/>
  <c r="F205" i="5"/>
  <c r="G205" i="5"/>
  <c r="H205" i="5"/>
  <c r="I205" i="5"/>
  <c r="J205" i="5"/>
  <c r="K205" i="5" s="1"/>
  <c r="L205" i="5" s="1"/>
  <c r="M205" i="5" s="1"/>
  <c r="B206" i="5"/>
  <c r="C206" i="5"/>
  <c r="D206" i="5"/>
  <c r="E206" i="5"/>
  <c r="F206" i="5"/>
  <c r="G206" i="5"/>
  <c r="H206" i="5"/>
  <c r="I206" i="5"/>
  <c r="J206" i="5"/>
  <c r="K206" i="5" s="1"/>
  <c r="L206" i="5" s="1"/>
  <c r="M206" i="5" s="1"/>
  <c r="B207" i="5"/>
  <c r="C207" i="5"/>
  <c r="D207" i="5"/>
  <c r="E207" i="5"/>
  <c r="F207" i="5"/>
  <c r="G207" i="5"/>
  <c r="H207" i="5"/>
  <c r="I207" i="5"/>
  <c r="J207" i="5"/>
  <c r="K207" i="5" s="1"/>
  <c r="L207" i="5" s="1"/>
  <c r="M207" i="5" s="1"/>
  <c r="B208" i="5"/>
  <c r="C208" i="5"/>
  <c r="D208" i="5"/>
  <c r="E208" i="5"/>
  <c r="F208" i="5"/>
  <c r="G208" i="5"/>
  <c r="H208" i="5"/>
  <c r="I208" i="5"/>
  <c r="J208" i="5"/>
  <c r="K208" i="5" s="1"/>
  <c r="L208" i="5" s="1"/>
  <c r="M208" i="5" s="1"/>
  <c r="B209" i="5"/>
  <c r="C209" i="5"/>
  <c r="D209" i="5"/>
  <c r="E209" i="5"/>
  <c r="F209" i="5"/>
  <c r="G209" i="5"/>
  <c r="H209" i="5"/>
  <c r="I209" i="5"/>
  <c r="J209" i="5"/>
  <c r="K209" i="5" s="1"/>
  <c r="L209" i="5" s="1"/>
  <c r="M209" i="5" s="1"/>
  <c r="B210" i="5"/>
  <c r="C210" i="5"/>
  <c r="D210" i="5"/>
  <c r="E210" i="5"/>
  <c r="F210" i="5"/>
  <c r="G210" i="5"/>
  <c r="H210" i="5"/>
  <c r="I210" i="5"/>
  <c r="J210" i="5"/>
  <c r="K210" i="5" s="1"/>
  <c r="L210" i="5" s="1"/>
  <c r="M210" i="5" s="1"/>
  <c r="B211" i="5"/>
  <c r="C211" i="5"/>
  <c r="D211" i="5"/>
  <c r="E211" i="5"/>
  <c r="F211" i="5"/>
  <c r="G211" i="5"/>
  <c r="H211" i="5"/>
  <c r="I211" i="5"/>
  <c r="J211" i="5"/>
  <c r="K211" i="5" s="1"/>
  <c r="L211" i="5" s="1"/>
  <c r="M211" i="5" s="1"/>
  <c r="B212" i="5"/>
  <c r="C212" i="5"/>
  <c r="D212" i="5"/>
  <c r="E212" i="5"/>
  <c r="F212" i="5"/>
  <c r="G212" i="5"/>
  <c r="H212" i="5"/>
  <c r="I212" i="5"/>
  <c r="J212" i="5"/>
  <c r="K212" i="5" s="1"/>
  <c r="L212" i="5" s="1"/>
  <c r="M212" i="5" s="1"/>
  <c r="B213" i="5"/>
  <c r="C213" i="5"/>
  <c r="D213" i="5"/>
  <c r="E213" i="5"/>
  <c r="F213" i="5"/>
  <c r="G213" i="5"/>
  <c r="H213" i="5"/>
  <c r="I213" i="5"/>
  <c r="J213" i="5"/>
  <c r="K213" i="5" s="1"/>
  <c r="L213" i="5" s="1"/>
  <c r="M213" i="5" s="1"/>
  <c r="B214" i="5"/>
  <c r="C214" i="5"/>
  <c r="D214" i="5"/>
  <c r="E214" i="5"/>
  <c r="F214" i="5"/>
  <c r="G214" i="5"/>
  <c r="H214" i="5"/>
  <c r="I214" i="5"/>
  <c r="J214" i="5"/>
  <c r="K214" i="5" s="1"/>
  <c r="L214" i="5" s="1"/>
  <c r="M214" i="5" s="1"/>
  <c r="B215" i="5"/>
  <c r="C215" i="5"/>
  <c r="D215" i="5"/>
  <c r="E215" i="5"/>
  <c r="F215" i="5"/>
  <c r="G215" i="5"/>
  <c r="H215" i="5"/>
  <c r="I215" i="5"/>
  <c r="J215" i="5"/>
  <c r="K215" i="5" s="1"/>
  <c r="L215" i="5" s="1"/>
  <c r="M215" i="5" s="1"/>
  <c r="B216" i="5"/>
  <c r="C216" i="5"/>
  <c r="D216" i="5"/>
  <c r="E216" i="5"/>
  <c r="F216" i="5"/>
  <c r="G216" i="5"/>
  <c r="H216" i="5"/>
  <c r="I216" i="5"/>
  <c r="J216" i="5"/>
  <c r="K216" i="5" s="1"/>
  <c r="L216" i="5" s="1"/>
  <c r="M216" i="5" s="1"/>
  <c r="B217" i="5"/>
  <c r="C217" i="5"/>
  <c r="D217" i="5"/>
  <c r="E217" i="5"/>
  <c r="F217" i="5"/>
  <c r="G217" i="5"/>
  <c r="H217" i="5"/>
  <c r="I217" i="5"/>
  <c r="J217" i="5"/>
  <c r="K217" i="5" s="1"/>
  <c r="L217" i="5" s="1"/>
  <c r="M217" i="5" s="1"/>
  <c r="B218" i="5"/>
  <c r="C218" i="5"/>
  <c r="D218" i="5"/>
  <c r="E218" i="5"/>
  <c r="F218" i="5"/>
  <c r="G218" i="5"/>
  <c r="H218" i="5"/>
  <c r="I218" i="5"/>
  <c r="J218" i="5"/>
  <c r="K218" i="5" s="1"/>
  <c r="L218" i="5" s="1"/>
  <c r="M218" i="5" s="1"/>
  <c r="B219" i="5"/>
  <c r="C219" i="5"/>
  <c r="D219" i="5"/>
  <c r="E219" i="5"/>
  <c r="F219" i="5"/>
  <c r="G219" i="5"/>
  <c r="H219" i="5"/>
  <c r="I219" i="5"/>
  <c r="J219" i="5"/>
  <c r="K219" i="5" s="1"/>
  <c r="L219" i="5" s="1"/>
  <c r="M219" i="5" s="1"/>
  <c r="B220" i="5"/>
  <c r="C220" i="5"/>
  <c r="D220" i="5"/>
  <c r="E220" i="5"/>
  <c r="F220" i="5"/>
  <c r="G220" i="5"/>
  <c r="H220" i="5"/>
  <c r="I220" i="5"/>
  <c r="J220" i="5"/>
  <c r="K220" i="5" s="1"/>
  <c r="L220" i="5" s="1"/>
  <c r="M220" i="5" s="1"/>
  <c r="B221" i="5"/>
  <c r="C221" i="5"/>
  <c r="D221" i="5"/>
  <c r="E221" i="5"/>
  <c r="F221" i="5"/>
  <c r="G221" i="5"/>
  <c r="H221" i="5"/>
  <c r="I221" i="5"/>
  <c r="J221" i="5"/>
  <c r="K221" i="5" s="1"/>
  <c r="L221" i="5" s="1"/>
  <c r="M221" i="5" s="1"/>
  <c r="B222" i="5"/>
  <c r="C222" i="5"/>
  <c r="D222" i="5"/>
  <c r="E222" i="5"/>
  <c r="F222" i="5"/>
  <c r="G222" i="5"/>
  <c r="H222" i="5"/>
  <c r="I222" i="5"/>
  <c r="J222" i="5"/>
  <c r="K222" i="5" s="1"/>
  <c r="L222" i="5" s="1"/>
  <c r="M222" i="5" s="1"/>
  <c r="B223" i="5"/>
  <c r="C223" i="5"/>
  <c r="D223" i="5"/>
  <c r="E223" i="5"/>
  <c r="F223" i="5"/>
  <c r="G223" i="5"/>
  <c r="H223" i="5"/>
  <c r="I223" i="5"/>
  <c r="J223" i="5"/>
  <c r="K223" i="5" s="1"/>
  <c r="L223" i="5" s="1"/>
  <c r="M223" i="5" s="1"/>
  <c r="C224" i="5"/>
  <c r="D224" i="5"/>
  <c r="E224" i="5"/>
  <c r="F224" i="5"/>
  <c r="G224" i="5"/>
  <c r="H224" i="5"/>
  <c r="I224" i="5"/>
  <c r="J224" i="5"/>
  <c r="K224" i="5" s="1"/>
  <c r="L224" i="5" s="1"/>
  <c r="M224" i="5" s="1"/>
  <c r="B225" i="5"/>
  <c r="C225" i="5"/>
  <c r="D225" i="5"/>
  <c r="E225" i="5"/>
  <c r="F225" i="5"/>
  <c r="G225" i="5"/>
  <c r="H225" i="5"/>
  <c r="I225" i="5"/>
  <c r="J225" i="5"/>
  <c r="K225" i="5" s="1"/>
  <c r="L225" i="5" s="1"/>
  <c r="M225" i="5" s="1"/>
  <c r="C226" i="5"/>
  <c r="D226" i="5"/>
  <c r="E226" i="5"/>
  <c r="F226" i="5"/>
  <c r="G226" i="5"/>
  <c r="H226" i="5"/>
  <c r="I226" i="5"/>
  <c r="J226" i="5"/>
  <c r="K226" i="5" s="1"/>
  <c r="L226" i="5" s="1"/>
  <c r="M226" i="5" s="1"/>
  <c r="B227" i="5"/>
  <c r="C227" i="5"/>
  <c r="D227" i="5"/>
  <c r="E227" i="5"/>
  <c r="F227" i="5"/>
  <c r="G227" i="5"/>
  <c r="H227" i="5"/>
  <c r="I227" i="5"/>
  <c r="J227" i="5"/>
  <c r="K227" i="5" s="1"/>
  <c r="L227" i="5" s="1"/>
  <c r="M227" i="5" s="1"/>
  <c r="B228" i="5"/>
  <c r="C228" i="5"/>
  <c r="D228" i="5"/>
  <c r="E228" i="5"/>
  <c r="F228" i="5"/>
  <c r="G228" i="5"/>
  <c r="H228" i="5"/>
  <c r="I228" i="5"/>
  <c r="J228" i="5"/>
  <c r="K228" i="5" s="1"/>
  <c r="L228" i="5" s="1"/>
  <c r="M228" i="5" s="1"/>
  <c r="B229" i="5"/>
  <c r="C229" i="5"/>
  <c r="D229" i="5"/>
  <c r="E229" i="5"/>
  <c r="F229" i="5"/>
  <c r="G229" i="5"/>
  <c r="H229" i="5"/>
  <c r="I229" i="5"/>
  <c r="J229" i="5"/>
  <c r="K229" i="5" s="1"/>
  <c r="L229" i="5" s="1"/>
  <c r="M229" i="5" s="1"/>
  <c r="B230" i="5"/>
  <c r="C230" i="5"/>
  <c r="D230" i="5"/>
  <c r="E230" i="5"/>
  <c r="F230" i="5"/>
  <c r="G230" i="5"/>
  <c r="H230" i="5"/>
  <c r="I230" i="5"/>
  <c r="J230" i="5"/>
  <c r="K230" i="5" s="1"/>
  <c r="L230" i="5" s="1"/>
  <c r="M230" i="5" s="1"/>
  <c r="B231" i="5"/>
  <c r="C231" i="5"/>
  <c r="D231" i="5"/>
  <c r="E231" i="5"/>
  <c r="F231" i="5"/>
  <c r="G231" i="5"/>
  <c r="H231" i="5"/>
  <c r="I231" i="5"/>
  <c r="J231" i="5"/>
  <c r="K231" i="5" s="1"/>
  <c r="L231" i="5" s="1"/>
  <c r="M231" i="5" s="1"/>
  <c r="B232" i="5"/>
  <c r="C232" i="5"/>
  <c r="D232" i="5"/>
  <c r="E232" i="5"/>
  <c r="F232" i="5"/>
  <c r="G232" i="5"/>
  <c r="H232" i="5"/>
  <c r="I232" i="5"/>
  <c r="J232" i="5"/>
  <c r="K232" i="5" s="1"/>
  <c r="L232" i="5" s="1"/>
  <c r="M232" i="5" s="1"/>
  <c r="B233" i="5"/>
  <c r="C233" i="5"/>
  <c r="D233" i="5"/>
  <c r="E233" i="5"/>
  <c r="F233" i="5"/>
  <c r="G233" i="5"/>
  <c r="H233" i="5"/>
  <c r="I233" i="5"/>
  <c r="J233" i="5"/>
  <c r="K233" i="5" s="1"/>
  <c r="L233" i="5" s="1"/>
  <c r="M233" i="5" s="1"/>
  <c r="B234" i="5"/>
  <c r="C234" i="5"/>
  <c r="D234" i="5"/>
  <c r="E234" i="5"/>
  <c r="F234" i="5"/>
  <c r="G234" i="5"/>
  <c r="H234" i="5"/>
  <c r="I234" i="5"/>
  <c r="J234" i="5"/>
  <c r="K234" i="5" s="1"/>
  <c r="L234" i="5" s="1"/>
  <c r="M234" i="5" s="1"/>
  <c r="B235" i="5"/>
  <c r="C235" i="5"/>
  <c r="D235" i="5"/>
  <c r="E235" i="5"/>
  <c r="F235" i="5"/>
  <c r="G235" i="5"/>
  <c r="H235" i="5"/>
  <c r="I235" i="5"/>
  <c r="J235" i="5"/>
  <c r="K235" i="5" s="1"/>
  <c r="L235" i="5" s="1"/>
  <c r="M235" i="5" s="1"/>
  <c r="C236" i="5"/>
  <c r="D236" i="5"/>
  <c r="E236" i="5"/>
  <c r="F236" i="5"/>
  <c r="G236" i="5"/>
  <c r="H236" i="5"/>
  <c r="I236" i="5"/>
  <c r="J236" i="5"/>
  <c r="K236" i="5" s="1"/>
  <c r="L236" i="5" s="1"/>
  <c r="M236" i="5" s="1"/>
  <c r="B237" i="5"/>
  <c r="C237" i="5"/>
  <c r="D237" i="5"/>
  <c r="E237" i="5"/>
  <c r="F237" i="5"/>
  <c r="G237" i="5"/>
  <c r="H237" i="5"/>
  <c r="I237" i="5"/>
  <c r="J237" i="5"/>
  <c r="K237" i="5" s="1"/>
  <c r="L237" i="5" s="1"/>
  <c r="M237" i="5" s="1"/>
  <c r="B238" i="5"/>
  <c r="C238" i="5"/>
  <c r="D238" i="5"/>
  <c r="E238" i="5"/>
  <c r="F238" i="5"/>
  <c r="G238" i="5"/>
  <c r="H238" i="5"/>
  <c r="I238" i="5"/>
  <c r="J238" i="5"/>
  <c r="K238" i="5" s="1"/>
  <c r="L238" i="5" s="1"/>
  <c r="M238" i="5" s="1"/>
  <c r="B239" i="5"/>
  <c r="C239" i="5"/>
  <c r="D239" i="5"/>
  <c r="E239" i="5"/>
  <c r="F239" i="5"/>
  <c r="G239" i="5"/>
  <c r="H239" i="5"/>
  <c r="I239" i="5"/>
  <c r="J239" i="5"/>
  <c r="K239" i="5" s="1"/>
  <c r="L239" i="5" s="1"/>
  <c r="M239" i="5" s="1"/>
  <c r="B240" i="5"/>
  <c r="C240" i="5"/>
  <c r="D240" i="5"/>
  <c r="E240" i="5"/>
  <c r="F240" i="5"/>
  <c r="G240" i="5"/>
  <c r="H240" i="5"/>
  <c r="I240" i="5"/>
  <c r="J240" i="5"/>
  <c r="K240" i="5" s="1"/>
  <c r="L240" i="5" s="1"/>
  <c r="M240" i="5" s="1"/>
  <c r="B241" i="5"/>
  <c r="C241" i="5"/>
  <c r="D241" i="5"/>
  <c r="E241" i="5"/>
  <c r="F241" i="5"/>
  <c r="G241" i="5"/>
  <c r="H241" i="5"/>
  <c r="I241" i="5"/>
  <c r="J241" i="5"/>
  <c r="K241" i="5" s="1"/>
  <c r="L241" i="5" s="1"/>
  <c r="M241" i="5" s="1"/>
  <c r="B242" i="5"/>
  <c r="C242" i="5"/>
  <c r="D242" i="5"/>
  <c r="E242" i="5"/>
  <c r="F242" i="5"/>
  <c r="G242" i="5"/>
  <c r="H242" i="5"/>
  <c r="I242" i="5"/>
  <c r="J242" i="5"/>
  <c r="K242" i="5" s="1"/>
  <c r="L242" i="5" s="1"/>
  <c r="M242" i="5" s="1"/>
  <c r="B243" i="5"/>
  <c r="C243" i="5"/>
  <c r="D243" i="5"/>
  <c r="E243" i="5"/>
  <c r="F243" i="5"/>
  <c r="G243" i="5"/>
  <c r="H243" i="5"/>
  <c r="I243" i="5"/>
  <c r="J243" i="5"/>
  <c r="K243" i="5" s="1"/>
  <c r="L243" i="5" s="1"/>
  <c r="M243" i="5" s="1"/>
  <c r="B244" i="5"/>
  <c r="C244" i="5"/>
  <c r="D244" i="5"/>
  <c r="E244" i="5"/>
  <c r="F244" i="5"/>
  <c r="G244" i="5"/>
  <c r="H244" i="5"/>
  <c r="I244" i="5"/>
  <c r="J244" i="5"/>
  <c r="K244" i="5" s="1"/>
  <c r="L244" i="5" s="1"/>
  <c r="M244" i="5" s="1"/>
  <c r="B245" i="5"/>
  <c r="C245" i="5"/>
  <c r="D245" i="5"/>
  <c r="E245" i="5"/>
  <c r="F245" i="5"/>
  <c r="G245" i="5"/>
  <c r="H245" i="5"/>
  <c r="I245" i="5"/>
  <c r="J245" i="5"/>
  <c r="K245" i="5" s="1"/>
  <c r="L245" i="5" s="1"/>
  <c r="M245" i="5" s="1"/>
  <c r="B246" i="5"/>
  <c r="C246" i="5"/>
  <c r="D246" i="5"/>
  <c r="E246" i="5"/>
  <c r="F246" i="5"/>
  <c r="G246" i="5"/>
  <c r="H246" i="5"/>
  <c r="I246" i="5"/>
  <c r="J246" i="5"/>
  <c r="K246" i="5" s="1"/>
  <c r="L246" i="5" s="1"/>
  <c r="M246" i="5" s="1"/>
  <c r="B247" i="5"/>
  <c r="C247" i="5"/>
  <c r="D247" i="5"/>
  <c r="E247" i="5"/>
  <c r="F247" i="5"/>
  <c r="G247" i="5"/>
  <c r="H247" i="5"/>
  <c r="I247" i="5"/>
  <c r="J247" i="5"/>
  <c r="K247" i="5" s="1"/>
  <c r="L247" i="5" s="1"/>
  <c r="M247" i="5" s="1"/>
  <c r="B248" i="5"/>
  <c r="C248" i="5"/>
  <c r="D248" i="5"/>
  <c r="E248" i="5"/>
  <c r="F248" i="5"/>
  <c r="G248" i="5"/>
  <c r="H248" i="5"/>
  <c r="I248" i="5"/>
  <c r="J248" i="5"/>
  <c r="K248" i="5" s="1"/>
  <c r="L248" i="5" s="1"/>
  <c r="M248" i="5" s="1"/>
  <c r="B249" i="5"/>
  <c r="C249" i="5"/>
  <c r="D249" i="5"/>
  <c r="E249" i="5"/>
  <c r="F249" i="5"/>
  <c r="G249" i="5"/>
  <c r="H249" i="5"/>
  <c r="I249" i="5"/>
  <c r="J249" i="5"/>
  <c r="K249" i="5" s="1"/>
  <c r="L249" i="5" s="1"/>
  <c r="M249" i="5" s="1"/>
  <c r="B250" i="5"/>
  <c r="C250" i="5"/>
  <c r="D250" i="5"/>
  <c r="E250" i="5"/>
  <c r="F250" i="5"/>
  <c r="G250" i="5"/>
  <c r="H250" i="5"/>
  <c r="I250" i="5"/>
  <c r="J250" i="5"/>
  <c r="K250" i="5" s="1"/>
  <c r="L250" i="5" s="1"/>
  <c r="M250" i="5" s="1"/>
  <c r="B251" i="5"/>
  <c r="C251" i="5"/>
  <c r="D251" i="5"/>
  <c r="E251" i="5"/>
  <c r="F251" i="5"/>
  <c r="G251" i="5"/>
  <c r="H251" i="5"/>
  <c r="I251" i="5"/>
  <c r="J251" i="5"/>
  <c r="K251" i="5" s="1"/>
  <c r="L251" i="5" s="1"/>
  <c r="M251" i="5" s="1"/>
  <c r="B252" i="5"/>
  <c r="C252" i="5"/>
  <c r="D252" i="5"/>
  <c r="E252" i="5"/>
  <c r="F252" i="5"/>
  <c r="G252" i="5"/>
  <c r="H252" i="5"/>
  <c r="I252" i="5"/>
  <c r="J252" i="5"/>
  <c r="K252" i="5" s="1"/>
  <c r="L252" i="5" s="1"/>
  <c r="M252" i="5" s="1"/>
  <c r="B253" i="5"/>
  <c r="C253" i="5"/>
  <c r="D253" i="5"/>
  <c r="E253" i="5"/>
  <c r="F253" i="5"/>
  <c r="G253" i="5"/>
  <c r="H253" i="5"/>
  <c r="I253" i="5"/>
  <c r="J253" i="5"/>
  <c r="K253" i="5" s="1"/>
  <c r="L253" i="5" s="1"/>
  <c r="M253" i="5" s="1"/>
  <c r="B254" i="5"/>
  <c r="C254" i="5"/>
  <c r="D254" i="5"/>
  <c r="E254" i="5"/>
  <c r="F254" i="5"/>
  <c r="G254" i="5"/>
  <c r="H254" i="5"/>
  <c r="I254" i="5"/>
  <c r="J254" i="5"/>
  <c r="K254" i="5" s="1"/>
  <c r="L254" i="5" s="1"/>
  <c r="M254" i="5" s="1"/>
  <c r="C255" i="5"/>
  <c r="D255" i="5"/>
  <c r="E255" i="5"/>
  <c r="F255" i="5"/>
  <c r="G255" i="5"/>
  <c r="H255" i="5"/>
  <c r="I255" i="5"/>
  <c r="J255" i="5"/>
  <c r="K255" i="5" s="1"/>
  <c r="L255" i="5" s="1"/>
  <c r="M255" i="5" s="1"/>
  <c r="B256" i="5"/>
  <c r="C256" i="5"/>
  <c r="D256" i="5"/>
  <c r="E256" i="5"/>
  <c r="F256" i="5"/>
  <c r="G256" i="5"/>
  <c r="H256" i="5"/>
  <c r="I256" i="5"/>
  <c r="J256" i="5"/>
  <c r="K256" i="5" s="1"/>
  <c r="L256" i="5" s="1"/>
  <c r="M256" i="5" s="1"/>
  <c r="B257" i="5"/>
  <c r="C257" i="5"/>
  <c r="D257" i="5"/>
  <c r="E257" i="5"/>
  <c r="F257" i="5"/>
  <c r="G257" i="5"/>
  <c r="H257" i="5"/>
  <c r="I257" i="5"/>
  <c r="J257" i="5"/>
  <c r="K257" i="5" s="1"/>
  <c r="L257" i="5" s="1"/>
  <c r="M257" i="5" s="1"/>
  <c r="B258" i="5"/>
  <c r="C258" i="5"/>
  <c r="D258" i="5"/>
  <c r="E258" i="5"/>
  <c r="F258" i="5"/>
  <c r="G258" i="5"/>
  <c r="H258" i="5"/>
  <c r="I258" i="5"/>
  <c r="J258" i="5"/>
  <c r="K258" i="5" s="1"/>
  <c r="L258" i="5" s="1"/>
  <c r="M258" i="5" s="1"/>
  <c r="C259" i="5"/>
  <c r="D259" i="5"/>
  <c r="E259" i="5"/>
  <c r="F259" i="5"/>
  <c r="G259" i="5"/>
  <c r="H259" i="5"/>
  <c r="I259" i="5"/>
  <c r="J259" i="5"/>
  <c r="K259" i="5" s="1"/>
  <c r="L259" i="5" s="1"/>
  <c r="M259" i="5" s="1"/>
  <c r="B260" i="5"/>
  <c r="C260" i="5"/>
  <c r="D260" i="5"/>
  <c r="E260" i="5"/>
  <c r="F260" i="5"/>
  <c r="G260" i="5"/>
  <c r="H260" i="5"/>
  <c r="I260" i="5"/>
  <c r="J260" i="5"/>
  <c r="K260" i="5" s="1"/>
  <c r="L260" i="5" s="1"/>
  <c r="M260" i="5" s="1"/>
  <c r="B261" i="5"/>
  <c r="C261" i="5"/>
  <c r="D261" i="5"/>
  <c r="E261" i="5"/>
  <c r="F261" i="5"/>
  <c r="G261" i="5"/>
  <c r="H261" i="5"/>
  <c r="I261" i="5"/>
  <c r="J261" i="5"/>
  <c r="K261" i="5" s="1"/>
  <c r="L261" i="5" s="1"/>
  <c r="M261" i="5" s="1"/>
  <c r="B262" i="5"/>
  <c r="C262" i="5"/>
  <c r="D262" i="5"/>
  <c r="E262" i="5"/>
  <c r="F262" i="5"/>
  <c r="G262" i="5"/>
  <c r="H262" i="5"/>
  <c r="I262" i="5"/>
  <c r="J262" i="5"/>
  <c r="K262" i="5" s="1"/>
  <c r="L262" i="5" s="1"/>
  <c r="M262" i="5" s="1"/>
  <c r="B263" i="5"/>
  <c r="C263" i="5"/>
  <c r="D263" i="5"/>
  <c r="E263" i="5"/>
  <c r="F263" i="5"/>
  <c r="G263" i="5"/>
  <c r="H263" i="5"/>
  <c r="I263" i="5"/>
  <c r="J263" i="5"/>
  <c r="K263" i="5" s="1"/>
  <c r="L263" i="5" s="1"/>
  <c r="M263" i="5" s="1"/>
  <c r="B264" i="5"/>
  <c r="C264" i="5"/>
  <c r="D264" i="5"/>
  <c r="E264" i="5"/>
  <c r="F264" i="5"/>
  <c r="G264" i="5"/>
  <c r="H264" i="5"/>
  <c r="I264" i="5"/>
  <c r="J264" i="5"/>
  <c r="K264" i="5" s="1"/>
  <c r="L264" i="5" s="1"/>
  <c r="M264" i="5" s="1"/>
  <c r="B265" i="5"/>
  <c r="C265" i="5"/>
  <c r="D265" i="5"/>
  <c r="E265" i="5"/>
  <c r="F265" i="5"/>
  <c r="G265" i="5"/>
  <c r="H265" i="5"/>
  <c r="I265" i="5"/>
  <c r="J265" i="5"/>
  <c r="K265" i="5" s="1"/>
  <c r="L265" i="5" s="1"/>
  <c r="M265" i="5" s="1"/>
  <c r="C266" i="5"/>
  <c r="D266" i="5"/>
  <c r="E266" i="5"/>
  <c r="F266" i="5"/>
  <c r="G266" i="5"/>
  <c r="H266" i="5"/>
  <c r="I266" i="5"/>
  <c r="J266" i="5"/>
  <c r="K266" i="5" s="1"/>
  <c r="L266" i="5" s="1"/>
  <c r="M266" i="5" s="1"/>
  <c r="B267" i="5"/>
  <c r="C267" i="5"/>
  <c r="D267" i="5"/>
  <c r="E267" i="5"/>
  <c r="F267" i="5"/>
  <c r="G267" i="5"/>
  <c r="H267" i="5"/>
  <c r="I267" i="5"/>
  <c r="J267" i="5"/>
  <c r="K267" i="5" s="1"/>
  <c r="L267" i="5" s="1"/>
  <c r="M267" i="5" s="1"/>
  <c r="B268" i="5"/>
  <c r="C268" i="5"/>
  <c r="D268" i="5"/>
  <c r="E268" i="5"/>
  <c r="F268" i="5"/>
  <c r="G268" i="5"/>
  <c r="H268" i="5"/>
  <c r="I268" i="5"/>
  <c r="J268" i="5"/>
  <c r="K268" i="5" s="1"/>
  <c r="L268" i="5" s="1"/>
  <c r="M268" i="5" s="1"/>
  <c r="B269" i="5"/>
  <c r="C269" i="5"/>
  <c r="D269" i="5"/>
  <c r="E269" i="5"/>
  <c r="F269" i="5"/>
  <c r="G269" i="5"/>
  <c r="H269" i="5"/>
  <c r="I269" i="5"/>
  <c r="J269" i="5"/>
  <c r="K269" i="5" s="1"/>
  <c r="L269" i="5" s="1"/>
  <c r="M269" i="5" s="1"/>
  <c r="B270" i="5"/>
  <c r="C270" i="5"/>
  <c r="D270" i="5"/>
  <c r="E270" i="5"/>
  <c r="F270" i="5"/>
  <c r="G270" i="5"/>
  <c r="H270" i="5"/>
  <c r="I270" i="5"/>
  <c r="J270" i="5"/>
  <c r="K270" i="5" s="1"/>
  <c r="L270" i="5" s="1"/>
  <c r="M270" i="5" s="1"/>
  <c r="B271" i="5"/>
  <c r="C271" i="5"/>
  <c r="D271" i="5"/>
  <c r="E271" i="5"/>
  <c r="F271" i="5"/>
  <c r="G271" i="5"/>
  <c r="H271" i="5"/>
  <c r="I271" i="5"/>
  <c r="J271" i="5"/>
  <c r="K271" i="5" s="1"/>
  <c r="L271" i="5" s="1"/>
  <c r="M271" i="5" s="1"/>
  <c r="B272" i="5"/>
  <c r="C272" i="5"/>
  <c r="D272" i="5"/>
  <c r="E272" i="5"/>
  <c r="F272" i="5"/>
  <c r="G272" i="5"/>
  <c r="H272" i="5"/>
  <c r="I272" i="5"/>
  <c r="J272" i="5"/>
  <c r="K272" i="5" s="1"/>
  <c r="L272" i="5" s="1"/>
  <c r="M272" i="5" s="1"/>
  <c r="C273" i="5"/>
  <c r="D273" i="5"/>
  <c r="E273" i="5"/>
  <c r="F273" i="5"/>
  <c r="G273" i="5"/>
  <c r="H273" i="5"/>
  <c r="I273" i="5"/>
  <c r="J273" i="5"/>
  <c r="K273" i="5" s="1"/>
  <c r="L273" i="5" s="1"/>
  <c r="M273" i="5" s="1"/>
  <c r="B274" i="5"/>
  <c r="C274" i="5"/>
  <c r="D274" i="5"/>
  <c r="E274" i="5"/>
  <c r="F274" i="5"/>
  <c r="G274" i="5"/>
  <c r="H274" i="5"/>
  <c r="I274" i="5"/>
  <c r="J274" i="5"/>
  <c r="K274" i="5" s="1"/>
  <c r="L274" i="5" s="1"/>
  <c r="M274" i="5" s="1"/>
  <c r="B275" i="5"/>
  <c r="C275" i="5"/>
  <c r="D275" i="5"/>
  <c r="E275" i="5"/>
  <c r="F275" i="5"/>
  <c r="G275" i="5"/>
  <c r="H275" i="5"/>
  <c r="I275" i="5"/>
  <c r="J275" i="5"/>
  <c r="K275" i="5" s="1"/>
  <c r="L275" i="5" s="1"/>
  <c r="M275" i="5" s="1"/>
  <c r="C276" i="5"/>
  <c r="D276" i="5"/>
  <c r="E276" i="5"/>
  <c r="F276" i="5"/>
  <c r="G276" i="5"/>
  <c r="H276" i="5"/>
  <c r="I276" i="5"/>
  <c r="J276" i="5"/>
  <c r="K276" i="5" s="1"/>
  <c r="L276" i="5" s="1"/>
  <c r="M276" i="5" s="1"/>
  <c r="B277" i="5"/>
  <c r="C277" i="5"/>
  <c r="D277" i="5"/>
  <c r="E277" i="5"/>
  <c r="F277" i="5"/>
  <c r="G277" i="5"/>
  <c r="H277" i="5"/>
  <c r="I277" i="5"/>
  <c r="J277" i="5"/>
  <c r="K277" i="5" s="1"/>
  <c r="L277" i="5" s="1"/>
  <c r="M277" i="5" s="1"/>
  <c r="B278" i="5"/>
  <c r="C278" i="5"/>
  <c r="D278" i="5"/>
  <c r="E278" i="5"/>
  <c r="F278" i="5"/>
  <c r="G278" i="5"/>
  <c r="H278" i="5"/>
  <c r="I278" i="5"/>
  <c r="J278" i="5"/>
  <c r="K278" i="5" s="1"/>
  <c r="L278" i="5" s="1"/>
  <c r="M278" i="5" s="1"/>
  <c r="B279" i="5"/>
  <c r="C279" i="5"/>
  <c r="D279" i="5"/>
  <c r="E279" i="5"/>
  <c r="F279" i="5"/>
  <c r="G279" i="5"/>
  <c r="H279" i="5"/>
  <c r="I279" i="5"/>
  <c r="J279" i="5"/>
  <c r="K279" i="5" s="1"/>
  <c r="L279" i="5" s="1"/>
  <c r="M279" i="5" s="1"/>
  <c r="B280" i="5"/>
  <c r="C280" i="5"/>
  <c r="D280" i="5"/>
  <c r="E280" i="5"/>
  <c r="F280" i="5"/>
  <c r="G280" i="5"/>
  <c r="H280" i="5"/>
  <c r="I280" i="5"/>
  <c r="J280" i="5"/>
  <c r="K280" i="5" s="1"/>
  <c r="L280" i="5" s="1"/>
  <c r="M280" i="5" s="1"/>
  <c r="B281" i="5"/>
  <c r="C281" i="5"/>
  <c r="D281" i="5"/>
  <c r="E281" i="5"/>
  <c r="F281" i="5"/>
  <c r="G281" i="5"/>
  <c r="H281" i="5"/>
  <c r="I281" i="5"/>
  <c r="J281" i="5"/>
  <c r="K281" i="5" s="1"/>
  <c r="L281" i="5" s="1"/>
  <c r="M281" i="5" s="1"/>
  <c r="B282" i="5"/>
  <c r="C282" i="5"/>
  <c r="D282" i="5"/>
  <c r="E282" i="5"/>
  <c r="F282" i="5"/>
  <c r="G282" i="5"/>
  <c r="H282" i="5"/>
  <c r="I282" i="5"/>
  <c r="J282" i="5"/>
  <c r="K282" i="5" s="1"/>
  <c r="L282" i="5" s="1"/>
  <c r="M282" i="5" s="1"/>
  <c r="B283" i="5"/>
  <c r="C283" i="5"/>
  <c r="D283" i="5"/>
  <c r="E283" i="5"/>
  <c r="F283" i="5"/>
  <c r="G283" i="5"/>
  <c r="H283" i="5"/>
  <c r="I283" i="5"/>
  <c r="J283" i="5"/>
  <c r="K283" i="5" s="1"/>
  <c r="L283" i="5" s="1"/>
  <c r="M283" i="5" s="1"/>
  <c r="B284" i="5"/>
  <c r="C284" i="5"/>
  <c r="D284" i="5"/>
  <c r="E284" i="5"/>
  <c r="F284" i="5"/>
  <c r="G284" i="5"/>
  <c r="H284" i="5"/>
  <c r="I284" i="5"/>
  <c r="J284" i="5"/>
  <c r="K284" i="5" s="1"/>
  <c r="L284" i="5" s="1"/>
  <c r="M284" i="5" s="1"/>
  <c r="B285" i="5"/>
  <c r="C285" i="5"/>
  <c r="D285" i="5"/>
  <c r="E285" i="5"/>
  <c r="F285" i="5"/>
  <c r="G285" i="5"/>
  <c r="H285" i="5"/>
  <c r="I285" i="5"/>
  <c r="J285" i="5"/>
  <c r="K285" i="5" s="1"/>
  <c r="L285" i="5" s="1"/>
  <c r="M285" i="5" s="1"/>
  <c r="B286" i="5"/>
  <c r="C286" i="5"/>
  <c r="D286" i="5"/>
  <c r="E286" i="5"/>
  <c r="F286" i="5"/>
  <c r="G286" i="5"/>
  <c r="H286" i="5"/>
  <c r="I286" i="5"/>
  <c r="J286" i="5"/>
  <c r="K286" i="5" s="1"/>
  <c r="L286" i="5" s="1"/>
  <c r="M286" i="5" s="1"/>
  <c r="C287" i="5"/>
  <c r="D287" i="5"/>
  <c r="E287" i="5"/>
  <c r="F287" i="5"/>
  <c r="G287" i="5"/>
  <c r="H287" i="5"/>
  <c r="I287" i="5"/>
  <c r="J287" i="5"/>
  <c r="K287" i="5" s="1"/>
  <c r="L287" i="5" s="1"/>
  <c r="M287" i="5" s="1"/>
  <c r="B288" i="5"/>
  <c r="C288" i="5"/>
  <c r="D288" i="5"/>
  <c r="E288" i="5"/>
  <c r="F288" i="5"/>
  <c r="G288" i="5"/>
  <c r="H288" i="5"/>
  <c r="I288" i="5"/>
  <c r="J288" i="5"/>
  <c r="K288" i="5" s="1"/>
  <c r="L288" i="5" s="1"/>
  <c r="M288" i="5" s="1"/>
  <c r="B289" i="5"/>
  <c r="C289" i="5"/>
  <c r="D289" i="5"/>
  <c r="E289" i="5"/>
  <c r="F289" i="5"/>
  <c r="G289" i="5"/>
  <c r="H289" i="5"/>
  <c r="I289" i="5"/>
  <c r="J289" i="5"/>
  <c r="K289" i="5" s="1"/>
  <c r="L289" i="5" s="1"/>
  <c r="M289" i="5" s="1"/>
  <c r="B290" i="5"/>
  <c r="C290" i="5"/>
  <c r="D290" i="5"/>
  <c r="E290" i="5"/>
  <c r="F290" i="5"/>
  <c r="G290" i="5"/>
  <c r="H290" i="5"/>
  <c r="I290" i="5"/>
  <c r="J290" i="5"/>
  <c r="K290" i="5" s="1"/>
  <c r="L290" i="5" s="1"/>
  <c r="M290" i="5" s="1"/>
  <c r="C291" i="5"/>
  <c r="D291" i="5"/>
  <c r="E291" i="5"/>
  <c r="F291" i="5"/>
  <c r="G291" i="5"/>
  <c r="H291" i="5"/>
  <c r="I291" i="5"/>
  <c r="J291" i="5"/>
  <c r="K291" i="5" s="1"/>
  <c r="L291" i="5" s="1"/>
  <c r="M291" i="5" s="1"/>
  <c r="B292" i="5"/>
  <c r="C292" i="5"/>
  <c r="D292" i="5"/>
  <c r="E292" i="5"/>
  <c r="F292" i="5"/>
  <c r="G292" i="5"/>
  <c r="H292" i="5"/>
  <c r="I292" i="5"/>
  <c r="J292" i="5"/>
  <c r="K292" i="5" s="1"/>
  <c r="L292" i="5" s="1"/>
  <c r="M292" i="5" s="1"/>
  <c r="B293" i="5"/>
  <c r="C293" i="5"/>
  <c r="D293" i="5"/>
  <c r="E293" i="5"/>
  <c r="F293" i="5"/>
  <c r="G293" i="5"/>
  <c r="H293" i="5"/>
  <c r="I293" i="5"/>
  <c r="J293" i="5"/>
  <c r="K293" i="5" s="1"/>
  <c r="L293" i="5" s="1"/>
  <c r="M293" i="5" s="1"/>
  <c r="C294" i="5"/>
  <c r="D294" i="5"/>
  <c r="E294" i="5"/>
  <c r="F294" i="5"/>
  <c r="G294" i="5"/>
  <c r="H294" i="5"/>
  <c r="I294" i="5"/>
  <c r="J294" i="5"/>
  <c r="K294" i="5" s="1"/>
  <c r="L294" i="5" s="1"/>
  <c r="M294" i="5" s="1"/>
  <c r="B295" i="5"/>
  <c r="C295" i="5"/>
  <c r="D295" i="5"/>
  <c r="E295" i="5"/>
  <c r="F295" i="5"/>
  <c r="G295" i="5"/>
  <c r="H295" i="5"/>
  <c r="I295" i="5"/>
  <c r="J295" i="5"/>
  <c r="K295" i="5" s="1"/>
  <c r="L295" i="5" s="1"/>
  <c r="M295" i="5" s="1"/>
  <c r="B296" i="5"/>
  <c r="C296" i="5"/>
  <c r="D296" i="5"/>
  <c r="E296" i="5"/>
  <c r="F296" i="5"/>
  <c r="G296" i="5"/>
  <c r="H296" i="5"/>
  <c r="I296" i="5"/>
  <c r="J296" i="5"/>
  <c r="K296" i="5" s="1"/>
  <c r="L296" i="5" s="1"/>
  <c r="M296" i="5" s="1"/>
  <c r="B297" i="5"/>
  <c r="C297" i="5"/>
  <c r="D297" i="5"/>
  <c r="E297" i="5"/>
  <c r="F297" i="5"/>
  <c r="G297" i="5"/>
  <c r="H297" i="5"/>
  <c r="I297" i="5"/>
  <c r="J297" i="5"/>
  <c r="K297" i="5" s="1"/>
  <c r="L297" i="5" s="1"/>
  <c r="M297" i="5" s="1"/>
  <c r="C298" i="5"/>
  <c r="D298" i="5"/>
  <c r="E298" i="5"/>
  <c r="F298" i="5"/>
  <c r="G298" i="5"/>
  <c r="H298" i="5"/>
  <c r="I298" i="5"/>
  <c r="J298" i="5"/>
  <c r="K298" i="5" s="1"/>
  <c r="L298" i="5" s="1"/>
  <c r="M298" i="5" s="1"/>
  <c r="B299" i="5"/>
  <c r="C299" i="5"/>
  <c r="D299" i="5"/>
  <c r="E299" i="5"/>
  <c r="F299" i="5"/>
  <c r="G299" i="5"/>
  <c r="H299" i="5"/>
  <c r="I299" i="5"/>
  <c r="J299" i="5"/>
  <c r="K299" i="5" s="1"/>
  <c r="L299" i="5" s="1"/>
  <c r="M299" i="5" s="1"/>
  <c r="B300" i="5"/>
  <c r="C300" i="5"/>
  <c r="D300" i="5"/>
  <c r="E300" i="5"/>
  <c r="F300" i="5"/>
  <c r="G300" i="5"/>
  <c r="H300" i="5"/>
  <c r="I300" i="5"/>
  <c r="J300" i="5"/>
  <c r="K300" i="5" s="1"/>
  <c r="L300" i="5" s="1"/>
  <c r="M300" i="5" s="1"/>
  <c r="B301" i="5"/>
  <c r="C301" i="5"/>
  <c r="D301" i="5"/>
  <c r="E301" i="5"/>
  <c r="F301" i="5"/>
  <c r="G301" i="5"/>
  <c r="H301" i="5"/>
  <c r="I301" i="5"/>
  <c r="J301" i="5"/>
  <c r="K301" i="5" s="1"/>
  <c r="L301" i="5" s="1"/>
  <c r="M301" i="5" s="1"/>
  <c r="B302" i="5"/>
  <c r="C302" i="5"/>
  <c r="D302" i="5"/>
  <c r="E302" i="5"/>
  <c r="F302" i="5"/>
  <c r="G302" i="5"/>
  <c r="H302" i="5"/>
  <c r="I302" i="5"/>
  <c r="J302" i="5"/>
  <c r="K302" i="5" s="1"/>
  <c r="L302" i="5" s="1"/>
  <c r="M302" i="5" s="1"/>
  <c r="C303" i="5"/>
  <c r="D303" i="5"/>
  <c r="E303" i="5"/>
  <c r="F303" i="5"/>
  <c r="G303" i="5"/>
  <c r="H303" i="5"/>
  <c r="I303" i="5"/>
  <c r="J303" i="5"/>
  <c r="K303" i="5" s="1"/>
  <c r="L303" i="5" s="1"/>
  <c r="M303" i="5" s="1"/>
  <c r="B304" i="5"/>
  <c r="C304" i="5"/>
  <c r="D304" i="5"/>
  <c r="E304" i="5"/>
  <c r="F304" i="5"/>
  <c r="G304" i="5"/>
  <c r="H304" i="5"/>
  <c r="I304" i="5"/>
  <c r="J304" i="5"/>
  <c r="K304" i="5" s="1"/>
  <c r="L304" i="5" s="1"/>
  <c r="M304" i="5" s="1"/>
  <c r="B305" i="5"/>
  <c r="C305" i="5"/>
  <c r="D305" i="5"/>
  <c r="E305" i="5"/>
  <c r="F305" i="5"/>
  <c r="G305" i="5"/>
  <c r="H305" i="5"/>
  <c r="I305" i="5"/>
  <c r="J305" i="5"/>
  <c r="K305" i="5" s="1"/>
  <c r="L305" i="5" s="1"/>
  <c r="M305" i="5" s="1"/>
  <c r="B306" i="5"/>
  <c r="C306" i="5"/>
  <c r="D306" i="5"/>
  <c r="E306" i="5"/>
  <c r="F306" i="5"/>
  <c r="G306" i="5"/>
  <c r="H306" i="5"/>
  <c r="I306" i="5"/>
  <c r="J306" i="5"/>
  <c r="K306" i="5" s="1"/>
  <c r="L306" i="5" s="1"/>
  <c r="M306" i="5" s="1"/>
  <c r="B307" i="5"/>
  <c r="C307" i="5"/>
  <c r="D307" i="5"/>
  <c r="E307" i="5"/>
  <c r="F307" i="5"/>
  <c r="G307" i="5"/>
  <c r="H307" i="5"/>
  <c r="I307" i="5"/>
  <c r="J307" i="5"/>
  <c r="K307" i="5" s="1"/>
  <c r="L307" i="5" s="1"/>
  <c r="M307" i="5" s="1"/>
  <c r="B308" i="5"/>
  <c r="C308" i="5"/>
  <c r="D308" i="5"/>
  <c r="E308" i="5"/>
  <c r="F308" i="5"/>
  <c r="G308" i="5"/>
  <c r="H308" i="5"/>
  <c r="I308" i="5"/>
  <c r="J308" i="5"/>
  <c r="K308" i="5" s="1"/>
  <c r="L308" i="5" s="1"/>
  <c r="M308" i="5" s="1"/>
  <c r="C309" i="5"/>
  <c r="D309" i="5"/>
  <c r="E309" i="5"/>
  <c r="F309" i="5"/>
  <c r="G309" i="5"/>
  <c r="H309" i="5"/>
  <c r="I309" i="5"/>
  <c r="J309" i="5"/>
  <c r="K309" i="5" s="1"/>
  <c r="L309" i="5" s="1"/>
  <c r="M309" i="5" s="1"/>
  <c r="B310" i="5"/>
  <c r="C310" i="5"/>
  <c r="D310" i="5"/>
  <c r="E310" i="5"/>
  <c r="F310" i="5"/>
  <c r="G310" i="5"/>
  <c r="H310" i="5"/>
  <c r="I310" i="5"/>
  <c r="J310" i="5"/>
  <c r="K310" i="5" s="1"/>
  <c r="L310" i="5" s="1"/>
  <c r="M310" i="5" s="1"/>
  <c r="B311" i="5"/>
  <c r="C311" i="5"/>
  <c r="D311" i="5"/>
  <c r="E311" i="5"/>
  <c r="F311" i="5"/>
  <c r="G311" i="5"/>
  <c r="H311" i="5"/>
  <c r="I311" i="5"/>
  <c r="J311" i="5"/>
  <c r="K311" i="5" s="1"/>
  <c r="L311" i="5" s="1"/>
  <c r="M311" i="5" s="1"/>
  <c r="B312" i="5"/>
  <c r="C312" i="5"/>
  <c r="D312" i="5"/>
  <c r="E312" i="5"/>
  <c r="F312" i="5"/>
  <c r="G312" i="5"/>
  <c r="H312" i="5"/>
  <c r="I312" i="5"/>
  <c r="J312" i="5"/>
  <c r="K312" i="5" s="1"/>
  <c r="L312" i="5" s="1"/>
  <c r="M312" i="5" s="1"/>
  <c r="B313" i="5"/>
  <c r="C313" i="5"/>
  <c r="D313" i="5"/>
  <c r="E313" i="5"/>
  <c r="F313" i="5"/>
  <c r="G313" i="5"/>
  <c r="H313" i="5"/>
  <c r="I313" i="5"/>
  <c r="J313" i="5"/>
  <c r="K313" i="5" s="1"/>
  <c r="L313" i="5" s="1"/>
  <c r="M313" i="5" s="1"/>
  <c r="B314" i="5"/>
  <c r="C314" i="5"/>
  <c r="D314" i="5"/>
  <c r="E314" i="5"/>
  <c r="F314" i="5"/>
  <c r="G314" i="5"/>
  <c r="H314" i="5"/>
  <c r="I314" i="5"/>
  <c r="J314" i="5"/>
  <c r="K314" i="5" s="1"/>
  <c r="L314" i="5" s="1"/>
  <c r="M314" i="5" s="1"/>
  <c r="B315" i="5"/>
  <c r="C315" i="5"/>
  <c r="D315" i="5"/>
  <c r="E315" i="5"/>
  <c r="F315" i="5"/>
  <c r="G315" i="5"/>
  <c r="H315" i="5"/>
  <c r="I315" i="5"/>
  <c r="J315" i="5"/>
  <c r="K315" i="5" s="1"/>
  <c r="L315" i="5" s="1"/>
  <c r="M315" i="5" s="1"/>
  <c r="B316" i="5"/>
  <c r="C316" i="5"/>
  <c r="D316" i="5"/>
  <c r="E316" i="5"/>
  <c r="F316" i="5"/>
  <c r="G316" i="5"/>
  <c r="H316" i="5"/>
  <c r="I316" i="5"/>
  <c r="J316" i="5"/>
  <c r="K316" i="5" s="1"/>
  <c r="L316" i="5" s="1"/>
  <c r="M316" i="5" s="1"/>
  <c r="B317" i="5"/>
  <c r="C317" i="5"/>
  <c r="D317" i="5"/>
  <c r="E317" i="5"/>
  <c r="F317" i="5"/>
  <c r="G317" i="5"/>
  <c r="H317" i="5"/>
  <c r="I317" i="5"/>
  <c r="J317" i="5"/>
  <c r="K317" i="5" s="1"/>
  <c r="L317" i="5" s="1"/>
  <c r="M317" i="5" s="1"/>
  <c r="B318" i="5"/>
  <c r="C318" i="5"/>
  <c r="D318" i="5"/>
  <c r="E318" i="5"/>
  <c r="F318" i="5"/>
  <c r="G318" i="5"/>
  <c r="H318" i="5"/>
  <c r="I318" i="5"/>
  <c r="J318" i="5"/>
  <c r="K318" i="5" s="1"/>
  <c r="L318" i="5" s="1"/>
  <c r="M318" i="5" s="1"/>
  <c r="C319" i="5"/>
  <c r="D319" i="5"/>
  <c r="E319" i="5"/>
  <c r="F319" i="5"/>
  <c r="G319" i="5"/>
  <c r="H319" i="5"/>
  <c r="I319" i="5"/>
  <c r="J319" i="5"/>
  <c r="K319" i="5" s="1"/>
  <c r="L319" i="5" s="1"/>
  <c r="M319" i="5" s="1"/>
  <c r="B320" i="5"/>
  <c r="C320" i="5"/>
  <c r="D320" i="5"/>
  <c r="E320" i="5"/>
  <c r="F320" i="5"/>
  <c r="G320" i="5"/>
  <c r="H320" i="5"/>
  <c r="I320" i="5"/>
  <c r="J320" i="5"/>
  <c r="K320" i="5" s="1"/>
  <c r="L320" i="5" s="1"/>
  <c r="M320" i="5" s="1"/>
  <c r="B321" i="5"/>
  <c r="C321" i="5"/>
  <c r="D321" i="5"/>
  <c r="E321" i="5"/>
  <c r="F321" i="5"/>
  <c r="G321" i="5"/>
  <c r="H321" i="5"/>
  <c r="I321" i="5"/>
  <c r="J321" i="5"/>
  <c r="K321" i="5" s="1"/>
  <c r="L321" i="5" s="1"/>
  <c r="M321" i="5" s="1"/>
  <c r="B322" i="5"/>
  <c r="C322" i="5"/>
  <c r="D322" i="5"/>
  <c r="E322" i="5"/>
  <c r="F322" i="5"/>
  <c r="G322" i="5"/>
  <c r="H322" i="5"/>
  <c r="I322" i="5"/>
  <c r="J322" i="5"/>
  <c r="K322" i="5" s="1"/>
  <c r="L322" i="5" s="1"/>
  <c r="M322" i="5" s="1"/>
  <c r="B323" i="5"/>
  <c r="C323" i="5"/>
  <c r="D323" i="5"/>
  <c r="E323" i="5"/>
  <c r="F323" i="5"/>
  <c r="G323" i="5"/>
  <c r="H323" i="5"/>
  <c r="I323" i="5"/>
  <c r="J323" i="5"/>
  <c r="K323" i="5" s="1"/>
  <c r="L323" i="5" s="1"/>
  <c r="M323" i="5" s="1"/>
  <c r="B324" i="5"/>
  <c r="C324" i="5"/>
  <c r="D324" i="5"/>
  <c r="E324" i="5"/>
  <c r="F324" i="5"/>
  <c r="G324" i="5"/>
  <c r="H324" i="5"/>
  <c r="I324" i="5"/>
  <c r="J324" i="5"/>
  <c r="K324" i="5" s="1"/>
  <c r="L324" i="5" s="1"/>
  <c r="M324" i="5" s="1"/>
  <c r="B325" i="5"/>
  <c r="C325" i="5"/>
  <c r="D325" i="5"/>
  <c r="E325" i="5"/>
  <c r="F325" i="5"/>
  <c r="G325" i="5"/>
  <c r="H325" i="5"/>
  <c r="I325" i="5"/>
  <c r="J325" i="5"/>
  <c r="K325" i="5" s="1"/>
  <c r="L325" i="5" s="1"/>
  <c r="M325" i="5" s="1"/>
  <c r="B326" i="5"/>
  <c r="C326" i="5"/>
  <c r="D326" i="5"/>
  <c r="E326" i="5"/>
  <c r="F326" i="5"/>
  <c r="G326" i="5"/>
  <c r="H326" i="5"/>
  <c r="I326" i="5"/>
  <c r="J326" i="5"/>
  <c r="K326" i="5" s="1"/>
  <c r="L326" i="5" s="1"/>
  <c r="M326" i="5" s="1"/>
  <c r="B327" i="5"/>
  <c r="C327" i="5"/>
  <c r="D327" i="5"/>
  <c r="E327" i="5"/>
  <c r="F327" i="5"/>
  <c r="G327" i="5"/>
  <c r="H327" i="5"/>
  <c r="I327" i="5"/>
  <c r="J327" i="5"/>
  <c r="K327" i="5" s="1"/>
  <c r="L327" i="5" s="1"/>
  <c r="M327" i="5" s="1"/>
  <c r="B328" i="5"/>
  <c r="C328" i="5"/>
  <c r="D328" i="5"/>
  <c r="E328" i="5"/>
  <c r="F328" i="5"/>
  <c r="G328" i="5"/>
  <c r="H328" i="5"/>
  <c r="I328" i="5"/>
  <c r="J328" i="5"/>
  <c r="K328" i="5" s="1"/>
  <c r="L328" i="5" s="1"/>
  <c r="M328" i="5" s="1"/>
  <c r="B329" i="5"/>
  <c r="C329" i="5"/>
  <c r="D329" i="5"/>
  <c r="E329" i="5"/>
  <c r="F329" i="5"/>
  <c r="G329" i="5"/>
  <c r="H329" i="5"/>
  <c r="I329" i="5"/>
  <c r="J329" i="5"/>
  <c r="K329" i="5" s="1"/>
  <c r="L329" i="5" s="1"/>
  <c r="M329" i="5" s="1"/>
  <c r="B330" i="5"/>
  <c r="C330" i="5"/>
  <c r="D330" i="5"/>
  <c r="E330" i="5"/>
  <c r="F330" i="5"/>
  <c r="G330" i="5"/>
  <c r="H330" i="5"/>
  <c r="I330" i="5"/>
  <c r="J330" i="5"/>
  <c r="K330" i="5" s="1"/>
  <c r="L330" i="5" s="1"/>
  <c r="M330" i="5" s="1"/>
  <c r="C331" i="5"/>
  <c r="D331" i="5"/>
  <c r="E331" i="5"/>
  <c r="F331" i="5"/>
  <c r="G331" i="5"/>
  <c r="H331" i="5"/>
  <c r="I331" i="5"/>
  <c r="J331" i="5"/>
  <c r="K331" i="5" s="1"/>
  <c r="L331" i="5" s="1"/>
  <c r="M331" i="5" s="1"/>
  <c r="B332" i="5"/>
  <c r="C332" i="5"/>
  <c r="D332" i="5"/>
  <c r="E332" i="5"/>
  <c r="F332" i="5"/>
  <c r="G332" i="5"/>
  <c r="H332" i="5"/>
  <c r="I332" i="5"/>
  <c r="J332" i="5"/>
  <c r="K332" i="5" s="1"/>
  <c r="L332" i="5" s="1"/>
  <c r="M332" i="5" s="1"/>
  <c r="B333" i="5"/>
  <c r="C333" i="5"/>
  <c r="D333" i="5"/>
  <c r="E333" i="5"/>
  <c r="F333" i="5"/>
  <c r="G333" i="5"/>
  <c r="H333" i="5"/>
  <c r="I333" i="5"/>
  <c r="J333" i="5"/>
  <c r="K333" i="5" s="1"/>
  <c r="L333" i="5" s="1"/>
  <c r="M333" i="5" s="1"/>
  <c r="B334" i="5"/>
  <c r="C334" i="5"/>
  <c r="D334" i="5"/>
  <c r="E334" i="5"/>
  <c r="F334" i="5"/>
  <c r="G334" i="5"/>
  <c r="H334" i="5"/>
  <c r="I334" i="5"/>
  <c r="J334" i="5"/>
  <c r="K334" i="5" s="1"/>
  <c r="L334" i="5" s="1"/>
  <c r="M334" i="5" s="1"/>
  <c r="B335" i="5"/>
  <c r="C335" i="5"/>
  <c r="D335" i="5"/>
  <c r="E335" i="5"/>
  <c r="F335" i="5"/>
  <c r="G335" i="5"/>
  <c r="H335" i="5"/>
  <c r="I335" i="5"/>
  <c r="J335" i="5"/>
  <c r="K335" i="5" s="1"/>
  <c r="L335" i="5" s="1"/>
  <c r="M335" i="5" s="1"/>
  <c r="B336" i="5"/>
  <c r="C336" i="5"/>
  <c r="D336" i="5"/>
  <c r="E336" i="5"/>
  <c r="F336" i="5"/>
  <c r="G336" i="5"/>
  <c r="H336" i="5"/>
  <c r="I336" i="5"/>
  <c r="J336" i="5"/>
  <c r="K336" i="5" s="1"/>
  <c r="L336" i="5" s="1"/>
  <c r="M336" i="5" s="1"/>
  <c r="C337" i="5"/>
  <c r="D337" i="5"/>
  <c r="E337" i="5"/>
  <c r="F337" i="5"/>
  <c r="G337" i="5"/>
  <c r="H337" i="5"/>
  <c r="I337" i="5"/>
  <c r="J337" i="5"/>
  <c r="K337" i="5" s="1"/>
  <c r="L337" i="5" s="1"/>
  <c r="M337" i="5" s="1"/>
  <c r="B338" i="5"/>
  <c r="C338" i="5"/>
  <c r="D338" i="5"/>
  <c r="E338" i="5"/>
  <c r="F338" i="5"/>
  <c r="G338" i="5"/>
  <c r="H338" i="5"/>
  <c r="I338" i="5"/>
  <c r="J338" i="5"/>
  <c r="K338" i="5" s="1"/>
  <c r="L338" i="5" s="1"/>
  <c r="M338" i="5" s="1"/>
  <c r="B339" i="5"/>
  <c r="C339" i="5"/>
  <c r="D339" i="5"/>
  <c r="E339" i="5"/>
  <c r="F339" i="5"/>
  <c r="G339" i="5"/>
  <c r="H339" i="5"/>
  <c r="I339" i="5"/>
  <c r="J339" i="5"/>
  <c r="K339" i="5" s="1"/>
  <c r="L339" i="5" s="1"/>
  <c r="M339" i="5" s="1"/>
  <c r="B340" i="5"/>
  <c r="C340" i="5"/>
  <c r="D340" i="5"/>
  <c r="E340" i="5"/>
  <c r="F340" i="5"/>
  <c r="G340" i="5"/>
  <c r="H340" i="5"/>
  <c r="I340" i="5"/>
  <c r="J340" i="5"/>
  <c r="K340" i="5" s="1"/>
  <c r="L340" i="5" s="1"/>
  <c r="M340" i="5" s="1"/>
  <c r="B341" i="5"/>
  <c r="C341" i="5"/>
  <c r="D341" i="5"/>
  <c r="E341" i="5"/>
  <c r="F341" i="5"/>
  <c r="G341" i="5"/>
  <c r="H341" i="5"/>
  <c r="I341" i="5"/>
  <c r="J341" i="5"/>
  <c r="K341" i="5" s="1"/>
  <c r="L341" i="5" s="1"/>
  <c r="M341" i="5" s="1"/>
  <c r="C342" i="5"/>
  <c r="D342" i="5"/>
  <c r="E342" i="5"/>
  <c r="F342" i="5"/>
  <c r="G342" i="5"/>
  <c r="H342" i="5"/>
  <c r="I342" i="5"/>
  <c r="J342" i="5"/>
  <c r="K342" i="5" s="1"/>
  <c r="L342" i="5" s="1"/>
  <c r="M342" i="5" s="1"/>
  <c r="B343" i="5"/>
  <c r="C343" i="5"/>
  <c r="D343" i="5"/>
  <c r="E343" i="5"/>
  <c r="F343" i="5"/>
  <c r="G343" i="5"/>
  <c r="H343" i="5"/>
  <c r="I343" i="5"/>
  <c r="J343" i="5"/>
  <c r="K343" i="5" s="1"/>
  <c r="L343" i="5" s="1"/>
  <c r="M343" i="5" s="1"/>
  <c r="B344" i="5"/>
  <c r="C344" i="5"/>
  <c r="D344" i="5"/>
  <c r="E344" i="5"/>
  <c r="F344" i="5"/>
  <c r="G344" i="5"/>
  <c r="H344" i="5"/>
  <c r="I344" i="5"/>
  <c r="J344" i="5"/>
  <c r="K344" i="5" s="1"/>
  <c r="L344" i="5" s="1"/>
  <c r="M344" i="5" s="1"/>
  <c r="AB165" i="2"/>
  <c r="AC165" i="2" s="1"/>
  <c r="AB166" i="2"/>
  <c r="AC166" i="2" s="1"/>
  <c r="AB167" i="2"/>
  <c r="AC167" i="2" s="1"/>
  <c r="AB168" i="2"/>
  <c r="AC168" i="2" s="1"/>
  <c r="AB169" i="2"/>
  <c r="AC169" i="2" s="1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X134" i="2"/>
  <c r="X135" i="2"/>
  <c r="X136" i="2"/>
  <c r="X137" i="2"/>
  <c r="X138" i="2"/>
  <c r="X139" i="2"/>
  <c r="X140" i="2"/>
  <c r="X141" i="2"/>
  <c r="X142" i="2"/>
  <c r="X143" i="2"/>
  <c r="X144" i="2"/>
  <c r="X145" i="2"/>
  <c r="X146" i="2"/>
  <c r="X147" i="2"/>
  <c r="X148" i="2"/>
  <c r="X149" i="2"/>
  <c r="X150" i="2"/>
  <c r="X151" i="2"/>
  <c r="X152" i="2"/>
  <c r="X153" i="2"/>
  <c r="X154" i="2"/>
  <c r="X155" i="2"/>
  <c r="X156" i="2"/>
  <c r="X157" i="2"/>
  <c r="X158" i="2"/>
  <c r="X159" i="2"/>
  <c r="X160" i="2"/>
  <c r="X161" i="2"/>
  <c r="X162" i="2"/>
  <c r="X163" i="2"/>
  <c r="X164" i="2"/>
  <c r="X165" i="2"/>
  <c r="X166" i="2"/>
  <c r="X167" i="2"/>
  <c r="X168" i="2"/>
  <c r="X169" i="2"/>
  <c r="X170" i="2"/>
  <c r="X171" i="2"/>
  <c r="X172" i="2"/>
  <c r="X173" i="2"/>
  <c r="X174" i="2"/>
  <c r="X175" i="2"/>
  <c r="X176" i="2"/>
  <c r="X177" i="2"/>
  <c r="X178" i="2"/>
  <c r="X179" i="2"/>
  <c r="X180" i="2"/>
  <c r="X181" i="2"/>
  <c r="X182" i="2"/>
  <c r="X183" i="2"/>
  <c r="X184" i="2"/>
  <c r="X185" i="2"/>
  <c r="X186" i="2"/>
  <c r="X187" i="2"/>
  <c r="X188" i="2"/>
  <c r="X189" i="2"/>
  <c r="X190" i="2"/>
  <c r="X191" i="2"/>
  <c r="X192" i="2"/>
  <c r="X193" i="2"/>
  <c r="X194" i="2"/>
  <c r="X195" i="2"/>
  <c r="X196" i="2"/>
  <c r="X197" i="2"/>
  <c r="X198" i="2"/>
  <c r="X199" i="2"/>
  <c r="X200" i="2"/>
  <c r="X201" i="2"/>
  <c r="X202" i="2"/>
  <c r="X203" i="2"/>
  <c r="X204" i="2"/>
  <c r="X205" i="2"/>
  <c r="X206" i="2"/>
  <c r="X207" i="2"/>
  <c r="X208" i="2"/>
  <c r="X209" i="2"/>
  <c r="X210" i="2"/>
  <c r="X211" i="2"/>
  <c r="X212" i="2"/>
  <c r="X213" i="2"/>
  <c r="X214" i="2"/>
  <c r="X215" i="2"/>
  <c r="X216" i="2"/>
  <c r="X217" i="2"/>
  <c r="X218" i="2"/>
  <c r="X219" i="2"/>
  <c r="X220" i="2"/>
  <c r="X221" i="2"/>
  <c r="X222" i="2"/>
  <c r="X223" i="2"/>
  <c r="X224" i="2"/>
  <c r="X225" i="2"/>
  <c r="X226" i="2"/>
  <c r="X227" i="2"/>
  <c r="X228" i="2"/>
  <c r="X229" i="2"/>
  <c r="X230" i="2"/>
  <c r="X231" i="2"/>
  <c r="X232" i="2"/>
  <c r="X233" i="2"/>
  <c r="X234" i="2"/>
  <c r="X235" i="2"/>
  <c r="X236" i="2"/>
  <c r="X237" i="2"/>
  <c r="X238" i="2"/>
  <c r="X239" i="2"/>
  <c r="X240" i="2"/>
  <c r="X241" i="2"/>
  <c r="X242" i="2"/>
  <c r="X243" i="2"/>
  <c r="X244" i="2"/>
  <c r="X245" i="2"/>
  <c r="X246" i="2"/>
  <c r="X247" i="2"/>
  <c r="X248" i="2"/>
  <c r="X249" i="2"/>
  <c r="X250" i="2"/>
  <c r="X251" i="2"/>
  <c r="X252" i="2"/>
  <c r="X253" i="2"/>
  <c r="X254" i="2"/>
  <c r="X255" i="2"/>
  <c r="X256" i="2"/>
  <c r="X257" i="2"/>
  <c r="X258" i="2"/>
  <c r="X259" i="2"/>
  <c r="X260" i="2"/>
  <c r="X261" i="2"/>
  <c r="X262" i="2"/>
  <c r="X263" i="2"/>
  <c r="X264" i="2"/>
  <c r="X265" i="2"/>
  <c r="X266" i="2"/>
  <c r="X267" i="2"/>
  <c r="X268" i="2"/>
  <c r="X269" i="2"/>
  <c r="X270" i="2"/>
  <c r="X271" i="2"/>
  <c r="X272" i="2"/>
  <c r="X273" i="2"/>
  <c r="X274" i="2"/>
  <c r="X275" i="2"/>
  <c r="X276" i="2"/>
  <c r="X277" i="2"/>
  <c r="X278" i="2"/>
  <c r="X279" i="2"/>
  <c r="X280" i="2"/>
  <c r="X281" i="2"/>
  <c r="X282" i="2"/>
  <c r="X283" i="2"/>
  <c r="X284" i="2"/>
  <c r="X285" i="2"/>
  <c r="X286" i="2"/>
  <c r="X287" i="2"/>
  <c r="X288" i="2"/>
  <c r="X289" i="2"/>
  <c r="X290" i="2"/>
  <c r="X291" i="2"/>
  <c r="X292" i="2"/>
  <c r="X293" i="2"/>
  <c r="X294" i="2"/>
  <c r="X295" i="2"/>
  <c r="X296" i="2"/>
  <c r="X297" i="2"/>
  <c r="X298" i="2"/>
  <c r="X299" i="2"/>
  <c r="X300" i="2"/>
  <c r="X301" i="2"/>
  <c r="X302" i="2"/>
  <c r="X303" i="2"/>
  <c r="X304" i="2"/>
  <c r="X305" i="2"/>
  <c r="X306" i="2"/>
  <c r="X307" i="2"/>
  <c r="X308" i="2"/>
  <c r="X309" i="2"/>
  <c r="X310" i="2"/>
  <c r="X311" i="2"/>
  <c r="X312" i="2"/>
  <c r="X313" i="2"/>
  <c r="X314" i="2"/>
  <c r="X315" i="2"/>
  <c r="X316" i="2"/>
  <c r="X317" i="2"/>
  <c r="X318" i="2"/>
  <c r="X319" i="2"/>
  <c r="X320" i="2"/>
  <c r="X321" i="2"/>
  <c r="X322" i="2"/>
  <c r="X323" i="2"/>
  <c r="X324" i="2"/>
  <c r="X325" i="2"/>
  <c r="X326" i="2"/>
  <c r="X327" i="2"/>
  <c r="X328" i="2"/>
  <c r="X329" i="2"/>
  <c r="X330" i="2"/>
  <c r="X331" i="2"/>
  <c r="X332" i="2"/>
  <c r="X333" i="2"/>
  <c r="X334" i="2"/>
  <c r="X335" i="2"/>
  <c r="X336" i="2"/>
  <c r="X337" i="2"/>
  <c r="X338" i="2"/>
  <c r="X339" i="2"/>
  <c r="B336" i="1"/>
  <c r="I336" i="1"/>
  <c r="B337" i="1"/>
  <c r="I337" i="1"/>
  <c r="B338" i="1"/>
  <c r="I338" i="1"/>
  <c r="B339" i="1"/>
  <c r="I339" i="1"/>
  <c r="B340" i="1"/>
  <c r="I340" i="1"/>
  <c r="B341" i="1"/>
  <c r="B342" i="1"/>
  <c r="B343" i="1"/>
  <c r="B344" i="1"/>
  <c r="B345" i="1"/>
  <c r="B7" i="1"/>
  <c r="I7" i="1"/>
  <c r="B8" i="1"/>
  <c r="I8" i="1"/>
  <c r="B9" i="1"/>
  <c r="I9" i="1"/>
  <c r="B10" i="1"/>
  <c r="I10" i="1"/>
  <c r="B11" i="1"/>
  <c r="I11" i="1"/>
  <c r="B12" i="1"/>
  <c r="I12" i="1"/>
  <c r="B13" i="1"/>
  <c r="I13" i="1"/>
  <c r="B14" i="1"/>
  <c r="I14" i="1"/>
  <c r="B15" i="1"/>
  <c r="I15" i="1"/>
  <c r="B16" i="1"/>
  <c r="I16" i="1"/>
  <c r="B17" i="1"/>
  <c r="I17" i="1"/>
  <c r="B18" i="1"/>
  <c r="I18" i="1"/>
  <c r="B19" i="1"/>
  <c r="I19" i="1"/>
  <c r="B20" i="1"/>
  <c r="I20" i="1"/>
  <c r="B21" i="1"/>
  <c r="I21" i="1"/>
  <c r="B22" i="1"/>
  <c r="I22" i="1"/>
  <c r="B23" i="1"/>
  <c r="I23" i="1"/>
  <c r="B24" i="1"/>
  <c r="I24" i="1"/>
  <c r="B25" i="1"/>
  <c r="I25" i="1"/>
  <c r="B26" i="1"/>
  <c r="I26" i="1"/>
  <c r="B27" i="1"/>
  <c r="I27" i="1"/>
  <c r="B28" i="1"/>
  <c r="I28" i="1"/>
  <c r="B29" i="1"/>
  <c r="I29" i="1"/>
  <c r="B30" i="1"/>
  <c r="I30" i="1"/>
  <c r="B31" i="1"/>
  <c r="I31" i="1"/>
  <c r="B32" i="1"/>
  <c r="I32" i="1"/>
  <c r="B33" i="1"/>
  <c r="I33" i="1"/>
  <c r="B34" i="1"/>
  <c r="I34" i="1"/>
  <c r="B35" i="1"/>
  <c r="I35" i="1"/>
  <c r="B36" i="1"/>
  <c r="I36" i="1"/>
  <c r="B37" i="1"/>
  <c r="I37" i="1"/>
  <c r="B38" i="1"/>
  <c r="I38" i="1"/>
  <c r="B39" i="1"/>
  <c r="I39" i="1"/>
  <c r="B40" i="1"/>
  <c r="I40" i="1"/>
  <c r="B41" i="1"/>
  <c r="I41" i="1"/>
  <c r="B42" i="1"/>
  <c r="I42" i="1"/>
  <c r="B43" i="1"/>
  <c r="I43" i="1"/>
  <c r="B44" i="1"/>
  <c r="I44" i="1"/>
  <c r="B45" i="1"/>
  <c r="I45" i="1"/>
  <c r="B46" i="1"/>
  <c r="I46" i="1"/>
  <c r="B47" i="1"/>
  <c r="I47" i="1"/>
  <c r="B48" i="1"/>
  <c r="I48" i="1"/>
  <c r="B49" i="1"/>
  <c r="I49" i="1"/>
  <c r="B50" i="1"/>
  <c r="I50" i="1"/>
  <c r="B51" i="1"/>
  <c r="I51" i="1"/>
  <c r="B52" i="1"/>
  <c r="I52" i="1"/>
  <c r="B53" i="1"/>
  <c r="I53" i="1"/>
  <c r="B54" i="1"/>
  <c r="I54" i="1"/>
  <c r="B55" i="1"/>
  <c r="I55" i="1"/>
  <c r="B56" i="1"/>
  <c r="I56" i="1"/>
  <c r="B57" i="1"/>
  <c r="I57" i="1"/>
  <c r="B58" i="1"/>
  <c r="I58" i="1"/>
  <c r="B59" i="1"/>
  <c r="I59" i="1"/>
  <c r="B60" i="1"/>
  <c r="I60" i="1"/>
  <c r="B61" i="1"/>
  <c r="I61" i="1"/>
  <c r="B62" i="1"/>
  <c r="I62" i="1"/>
  <c r="B63" i="1"/>
  <c r="I63" i="1"/>
  <c r="B64" i="1"/>
  <c r="I64" i="1"/>
  <c r="B65" i="1"/>
  <c r="I65" i="1"/>
  <c r="B66" i="1"/>
  <c r="I66" i="1"/>
  <c r="B67" i="1"/>
  <c r="I67" i="1"/>
  <c r="B68" i="1"/>
  <c r="I68" i="1"/>
  <c r="B69" i="1"/>
  <c r="I69" i="1"/>
  <c r="B70" i="1"/>
  <c r="I70" i="1"/>
  <c r="B71" i="1"/>
  <c r="I71" i="1"/>
  <c r="B72" i="1"/>
  <c r="I72" i="1"/>
  <c r="B73" i="1"/>
  <c r="I73" i="1"/>
  <c r="B74" i="1"/>
  <c r="I74" i="1"/>
  <c r="B75" i="1"/>
  <c r="I75" i="1"/>
  <c r="B76" i="1"/>
  <c r="I76" i="1"/>
  <c r="B77" i="1"/>
  <c r="I77" i="1"/>
  <c r="B78" i="1"/>
  <c r="I78" i="1"/>
  <c r="B79" i="1"/>
  <c r="I79" i="1"/>
  <c r="B80" i="1"/>
  <c r="I80" i="1"/>
  <c r="B81" i="1"/>
  <c r="I81" i="1"/>
  <c r="B82" i="1"/>
  <c r="I82" i="1"/>
  <c r="B83" i="1"/>
  <c r="I83" i="1"/>
  <c r="B84" i="1"/>
  <c r="I84" i="1"/>
  <c r="B85" i="1"/>
  <c r="I85" i="1"/>
  <c r="B86" i="1"/>
  <c r="I86" i="1"/>
  <c r="B87" i="1"/>
  <c r="I87" i="1"/>
  <c r="B88" i="1"/>
  <c r="I88" i="1"/>
  <c r="B89" i="1"/>
  <c r="I89" i="1"/>
  <c r="B90" i="1"/>
  <c r="I90" i="1"/>
  <c r="B91" i="1"/>
  <c r="I91" i="1"/>
  <c r="B92" i="1"/>
  <c r="I92" i="1"/>
  <c r="B93" i="1"/>
  <c r="I93" i="1"/>
  <c r="B94" i="1"/>
  <c r="I94" i="1"/>
  <c r="B95" i="1"/>
  <c r="I95" i="1"/>
  <c r="B96" i="1"/>
  <c r="I96" i="1"/>
  <c r="B97" i="1"/>
  <c r="I97" i="1"/>
  <c r="B98" i="1"/>
  <c r="I98" i="1"/>
  <c r="B99" i="1"/>
  <c r="I99" i="1"/>
  <c r="B100" i="1"/>
  <c r="I100" i="1"/>
  <c r="B101" i="1"/>
  <c r="I101" i="1"/>
  <c r="B102" i="1"/>
  <c r="I102" i="1"/>
  <c r="B103" i="1"/>
  <c r="I103" i="1"/>
  <c r="B104" i="1"/>
  <c r="I104" i="1"/>
  <c r="B105" i="1"/>
  <c r="I105" i="1"/>
  <c r="B106" i="1"/>
  <c r="I106" i="1"/>
  <c r="B107" i="1"/>
  <c r="I107" i="1"/>
  <c r="B108" i="1"/>
  <c r="I108" i="1"/>
  <c r="B109" i="1"/>
  <c r="I109" i="1"/>
  <c r="B110" i="1"/>
  <c r="I110" i="1"/>
  <c r="B111" i="1"/>
  <c r="I111" i="1"/>
  <c r="B112" i="1"/>
  <c r="I112" i="1"/>
  <c r="B113" i="1"/>
  <c r="I113" i="1"/>
  <c r="B114" i="1"/>
  <c r="I114" i="1"/>
  <c r="B115" i="1"/>
  <c r="I115" i="1"/>
  <c r="B116" i="1"/>
  <c r="I116" i="1"/>
  <c r="B117" i="1"/>
  <c r="I117" i="1"/>
  <c r="B118" i="1"/>
  <c r="I118" i="1"/>
  <c r="B119" i="1"/>
  <c r="I119" i="1"/>
  <c r="B120" i="1"/>
  <c r="I120" i="1"/>
  <c r="B121" i="1"/>
  <c r="I121" i="1"/>
  <c r="B122" i="1"/>
  <c r="I122" i="1"/>
  <c r="B123" i="1"/>
  <c r="I123" i="1"/>
  <c r="B124" i="1"/>
  <c r="I124" i="1"/>
  <c r="B125" i="1"/>
  <c r="I125" i="1"/>
  <c r="B126" i="1"/>
  <c r="I126" i="1"/>
  <c r="B127" i="1"/>
  <c r="I127" i="1"/>
  <c r="B128" i="1"/>
  <c r="I128" i="1"/>
  <c r="B129" i="1"/>
  <c r="I129" i="1"/>
  <c r="B130" i="1"/>
  <c r="I130" i="1"/>
  <c r="B131" i="1"/>
  <c r="I131" i="1"/>
  <c r="B132" i="1"/>
  <c r="I132" i="1"/>
  <c r="B133" i="1"/>
  <c r="I133" i="1"/>
  <c r="B134" i="1"/>
  <c r="I134" i="1"/>
  <c r="B135" i="1"/>
  <c r="I135" i="1"/>
  <c r="B136" i="1"/>
  <c r="I136" i="1"/>
  <c r="B137" i="1"/>
  <c r="I137" i="1"/>
  <c r="B138" i="1"/>
  <c r="I138" i="1"/>
  <c r="B139" i="1"/>
  <c r="I139" i="1"/>
  <c r="B140" i="1"/>
  <c r="I140" i="1"/>
  <c r="B141" i="1"/>
  <c r="I141" i="1"/>
  <c r="B142" i="1"/>
  <c r="I142" i="1"/>
  <c r="B143" i="1"/>
  <c r="I143" i="1"/>
  <c r="B144" i="1"/>
  <c r="I144" i="1"/>
  <c r="B145" i="1"/>
  <c r="I145" i="1"/>
  <c r="B146" i="1"/>
  <c r="I146" i="1"/>
  <c r="B147" i="1"/>
  <c r="I147" i="1"/>
  <c r="B148" i="1"/>
  <c r="I148" i="1"/>
  <c r="B149" i="1"/>
  <c r="I149" i="1"/>
  <c r="B150" i="1"/>
  <c r="I150" i="1"/>
  <c r="B151" i="1"/>
  <c r="I151" i="1"/>
  <c r="B152" i="1"/>
  <c r="I152" i="1"/>
  <c r="B153" i="1"/>
  <c r="I153" i="1"/>
  <c r="B154" i="1"/>
  <c r="I154" i="1"/>
  <c r="B155" i="1"/>
  <c r="I155" i="1"/>
  <c r="B156" i="1"/>
  <c r="I156" i="1"/>
  <c r="B157" i="1"/>
  <c r="I157" i="1"/>
  <c r="B158" i="1"/>
  <c r="I158" i="1"/>
  <c r="B159" i="1"/>
  <c r="I159" i="1"/>
  <c r="B160" i="1"/>
  <c r="I160" i="1"/>
  <c r="B161" i="1"/>
  <c r="I161" i="1"/>
  <c r="B162" i="1"/>
  <c r="I162" i="1"/>
  <c r="B163" i="1"/>
  <c r="I163" i="1"/>
  <c r="B164" i="1"/>
  <c r="I164" i="1"/>
  <c r="B165" i="1"/>
  <c r="I165" i="1"/>
  <c r="B166" i="1"/>
  <c r="I166" i="1"/>
  <c r="B167" i="1"/>
  <c r="I167" i="1"/>
  <c r="B168" i="1"/>
  <c r="I168" i="1"/>
  <c r="B169" i="1"/>
  <c r="I169" i="1"/>
  <c r="B170" i="1"/>
  <c r="I170" i="1"/>
  <c r="B171" i="1"/>
  <c r="I171" i="1"/>
  <c r="B172" i="1"/>
  <c r="I172" i="1"/>
  <c r="B173" i="1"/>
  <c r="I173" i="1"/>
  <c r="B174" i="1"/>
  <c r="I174" i="1"/>
  <c r="B175" i="1"/>
  <c r="I175" i="1"/>
  <c r="B176" i="1"/>
  <c r="I176" i="1"/>
  <c r="B177" i="1"/>
  <c r="I177" i="1"/>
  <c r="B178" i="1"/>
  <c r="I178" i="1"/>
  <c r="B179" i="1"/>
  <c r="I179" i="1"/>
  <c r="B180" i="1"/>
  <c r="I180" i="1"/>
  <c r="B181" i="1"/>
  <c r="I181" i="1"/>
  <c r="B182" i="1"/>
  <c r="I182" i="1"/>
  <c r="B183" i="1"/>
  <c r="I183" i="1"/>
  <c r="B184" i="1"/>
  <c r="I184" i="1"/>
  <c r="B185" i="1"/>
  <c r="I185" i="1"/>
  <c r="B186" i="1"/>
  <c r="I186" i="1"/>
  <c r="B187" i="1"/>
  <c r="I187" i="1"/>
  <c r="B188" i="1"/>
  <c r="I188" i="1"/>
  <c r="B189" i="1"/>
  <c r="I189" i="1"/>
  <c r="B190" i="1"/>
  <c r="I190" i="1"/>
  <c r="B191" i="1"/>
  <c r="I191" i="1"/>
  <c r="B192" i="1"/>
  <c r="I192" i="1"/>
  <c r="B193" i="1"/>
  <c r="I193" i="1"/>
  <c r="B194" i="1"/>
  <c r="I194" i="1"/>
  <c r="B195" i="1"/>
  <c r="I195" i="1"/>
  <c r="B196" i="1"/>
  <c r="I196" i="1"/>
  <c r="B197" i="1"/>
  <c r="I197" i="1"/>
  <c r="B198" i="1"/>
  <c r="I198" i="1"/>
  <c r="B199" i="1"/>
  <c r="I199" i="1"/>
  <c r="B200" i="1"/>
  <c r="I200" i="1"/>
  <c r="B201" i="1"/>
  <c r="I201" i="1"/>
  <c r="B202" i="1"/>
  <c r="I202" i="1"/>
  <c r="B203" i="1"/>
  <c r="I203" i="1"/>
  <c r="B204" i="1"/>
  <c r="I204" i="1"/>
  <c r="B205" i="1"/>
  <c r="I205" i="1"/>
  <c r="B206" i="1"/>
  <c r="I206" i="1"/>
  <c r="B207" i="1"/>
  <c r="I207" i="1"/>
  <c r="B208" i="1"/>
  <c r="I208" i="1"/>
  <c r="B209" i="1"/>
  <c r="I209" i="1"/>
  <c r="B210" i="1"/>
  <c r="I210" i="1"/>
  <c r="B211" i="1"/>
  <c r="I211" i="1"/>
  <c r="B212" i="1"/>
  <c r="I212" i="1"/>
  <c r="B213" i="1"/>
  <c r="I213" i="1"/>
  <c r="B214" i="1"/>
  <c r="I214" i="1"/>
  <c r="B215" i="1"/>
  <c r="I215" i="1"/>
  <c r="B216" i="1"/>
  <c r="I216" i="1"/>
  <c r="B217" i="1"/>
  <c r="I217" i="1"/>
  <c r="B218" i="1"/>
  <c r="I218" i="1"/>
  <c r="B219" i="1"/>
  <c r="I219" i="1"/>
  <c r="B220" i="1"/>
  <c r="I220" i="1"/>
  <c r="B221" i="1"/>
  <c r="I221" i="1"/>
  <c r="B222" i="1"/>
  <c r="I222" i="1"/>
  <c r="B223" i="1"/>
  <c r="I223" i="1"/>
  <c r="B224" i="1"/>
  <c r="I224" i="1"/>
  <c r="B225" i="1"/>
  <c r="I225" i="1"/>
  <c r="B226" i="1"/>
  <c r="I226" i="1"/>
  <c r="B227" i="1"/>
  <c r="I227" i="1"/>
  <c r="B228" i="1"/>
  <c r="I228" i="1"/>
  <c r="B229" i="1"/>
  <c r="I229" i="1"/>
  <c r="B230" i="1"/>
  <c r="I230" i="1"/>
  <c r="B231" i="1"/>
  <c r="I231" i="1"/>
  <c r="B232" i="1"/>
  <c r="I232" i="1"/>
  <c r="B233" i="1"/>
  <c r="I233" i="1"/>
  <c r="B234" i="1"/>
  <c r="I234" i="1"/>
  <c r="B235" i="1"/>
  <c r="I235" i="1"/>
  <c r="B236" i="1"/>
  <c r="I236" i="1"/>
  <c r="B237" i="1"/>
  <c r="I237" i="1"/>
  <c r="B238" i="1"/>
  <c r="I238" i="1"/>
  <c r="B239" i="1"/>
  <c r="I239" i="1"/>
  <c r="B240" i="1"/>
  <c r="I240" i="1"/>
  <c r="B241" i="1"/>
  <c r="I241" i="1"/>
  <c r="B242" i="1"/>
  <c r="I242" i="1"/>
  <c r="B243" i="1"/>
  <c r="I243" i="1"/>
  <c r="B244" i="1"/>
  <c r="I244" i="1"/>
  <c r="B245" i="1"/>
  <c r="I245" i="1"/>
  <c r="B246" i="1"/>
  <c r="I246" i="1"/>
  <c r="B247" i="1"/>
  <c r="I247" i="1"/>
  <c r="B248" i="1"/>
  <c r="I248" i="1"/>
  <c r="B249" i="1"/>
  <c r="I249" i="1"/>
  <c r="B250" i="1"/>
  <c r="I250" i="1"/>
  <c r="B251" i="1"/>
  <c r="I251" i="1"/>
  <c r="B252" i="1"/>
  <c r="I252" i="1"/>
  <c r="B253" i="1"/>
  <c r="I253" i="1"/>
  <c r="B254" i="1"/>
  <c r="I254" i="1"/>
  <c r="B255" i="1"/>
  <c r="I255" i="1"/>
  <c r="B256" i="1"/>
  <c r="I256" i="1"/>
  <c r="B257" i="1"/>
  <c r="I257" i="1"/>
  <c r="B258" i="1"/>
  <c r="I258" i="1"/>
  <c r="B259" i="1"/>
  <c r="I259" i="1"/>
  <c r="B260" i="1"/>
  <c r="I260" i="1"/>
  <c r="B261" i="1"/>
  <c r="I261" i="1"/>
  <c r="B262" i="1"/>
  <c r="I262" i="1"/>
  <c r="B263" i="1"/>
  <c r="I263" i="1"/>
  <c r="B264" i="1"/>
  <c r="I264" i="1"/>
  <c r="B265" i="1"/>
  <c r="I265" i="1"/>
  <c r="B266" i="1"/>
  <c r="I266" i="1"/>
  <c r="B267" i="1"/>
  <c r="I267" i="1"/>
  <c r="B268" i="1"/>
  <c r="I268" i="1"/>
  <c r="B269" i="1"/>
  <c r="I269" i="1"/>
  <c r="B270" i="1"/>
  <c r="I270" i="1"/>
  <c r="B271" i="1"/>
  <c r="I271" i="1"/>
  <c r="B272" i="1"/>
  <c r="I272" i="1"/>
  <c r="B273" i="1"/>
  <c r="I273" i="1"/>
  <c r="B274" i="1"/>
  <c r="I274" i="1"/>
  <c r="B275" i="1"/>
  <c r="I275" i="1"/>
  <c r="B276" i="1"/>
  <c r="I276" i="1"/>
  <c r="B277" i="1"/>
  <c r="I277" i="1"/>
  <c r="B278" i="1"/>
  <c r="I278" i="1"/>
  <c r="B279" i="1"/>
  <c r="I279" i="1"/>
  <c r="B280" i="1"/>
  <c r="I280" i="1"/>
  <c r="B281" i="1"/>
  <c r="I281" i="1"/>
  <c r="B282" i="1"/>
  <c r="I282" i="1"/>
  <c r="B283" i="1"/>
  <c r="I283" i="1"/>
  <c r="B284" i="1"/>
  <c r="I284" i="1"/>
  <c r="B285" i="1"/>
  <c r="I285" i="1"/>
  <c r="B286" i="1"/>
  <c r="I286" i="1"/>
  <c r="B287" i="1"/>
  <c r="I287" i="1"/>
  <c r="B288" i="1"/>
  <c r="I288" i="1"/>
  <c r="B289" i="1"/>
  <c r="I289" i="1"/>
  <c r="B290" i="1"/>
  <c r="I290" i="1"/>
  <c r="B291" i="1"/>
  <c r="I291" i="1"/>
  <c r="B292" i="1"/>
  <c r="I292" i="1"/>
  <c r="B293" i="1"/>
  <c r="I293" i="1"/>
  <c r="B294" i="1"/>
  <c r="I294" i="1"/>
  <c r="B295" i="1"/>
  <c r="I295" i="1"/>
  <c r="B296" i="1"/>
  <c r="I296" i="1"/>
  <c r="B297" i="1"/>
  <c r="I297" i="1"/>
  <c r="B298" i="1"/>
  <c r="I298" i="1"/>
  <c r="B299" i="1"/>
  <c r="I299" i="1"/>
  <c r="B300" i="1"/>
  <c r="I300" i="1"/>
  <c r="B301" i="1"/>
  <c r="I301" i="1"/>
  <c r="B302" i="1"/>
  <c r="I302" i="1"/>
  <c r="B303" i="1"/>
  <c r="I303" i="1"/>
  <c r="B304" i="1"/>
  <c r="I304" i="1"/>
  <c r="B305" i="1"/>
  <c r="I305" i="1"/>
  <c r="B306" i="1"/>
  <c r="I306" i="1"/>
  <c r="B307" i="1"/>
  <c r="I307" i="1"/>
  <c r="B308" i="1"/>
  <c r="I308" i="1"/>
  <c r="B309" i="1"/>
  <c r="I309" i="1"/>
  <c r="B310" i="1"/>
  <c r="I310" i="1"/>
  <c r="B311" i="1"/>
  <c r="I311" i="1"/>
  <c r="B312" i="1"/>
  <c r="I312" i="1"/>
  <c r="B313" i="1"/>
  <c r="I313" i="1"/>
  <c r="B314" i="1"/>
  <c r="I314" i="1"/>
  <c r="B315" i="1"/>
  <c r="I315" i="1"/>
  <c r="B316" i="1"/>
  <c r="I316" i="1"/>
  <c r="B317" i="1"/>
  <c r="I317" i="1"/>
  <c r="B318" i="1"/>
  <c r="I318" i="1"/>
  <c r="B319" i="1"/>
  <c r="I319" i="1"/>
  <c r="B320" i="1"/>
  <c r="I320" i="1"/>
  <c r="B321" i="1"/>
  <c r="I321" i="1"/>
  <c r="B322" i="1"/>
  <c r="I322" i="1"/>
  <c r="B323" i="1"/>
  <c r="I323" i="1"/>
  <c r="B324" i="1"/>
  <c r="I324" i="1"/>
  <c r="B325" i="1"/>
  <c r="I325" i="1"/>
  <c r="B326" i="1"/>
  <c r="I326" i="1"/>
  <c r="B327" i="1"/>
  <c r="I327" i="1"/>
  <c r="B328" i="1"/>
  <c r="I328" i="1"/>
  <c r="B329" i="1"/>
  <c r="I329" i="1"/>
  <c r="B330" i="1"/>
  <c r="I330" i="1"/>
  <c r="B331" i="1"/>
  <c r="I331" i="1"/>
  <c r="B332" i="1"/>
  <c r="I332" i="1"/>
  <c r="B333" i="1"/>
  <c r="I333" i="1"/>
  <c r="B334" i="1"/>
  <c r="I334" i="1"/>
  <c r="B335" i="1"/>
  <c r="I335" i="1"/>
  <c r="V169" i="2"/>
  <c r="U169" i="2"/>
  <c r="V168" i="2"/>
  <c r="U168" i="2"/>
  <c r="V167" i="2"/>
  <c r="U167" i="2"/>
  <c r="V166" i="2"/>
  <c r="A40" i="12" l="1"/>
  <c r="A73" i="12"/>
  <c r="A27" i="12"/>
  <c r="A62" i="12"/>
  <c r="A13" i="12"/>
  <c r="A171" i="12"/>
  <c r="A166" i="12"/>
  <c r="A161" i="12"/>
  <c r="A156" i="12"/>
  <c r="A152" i="12"/>
  <c r="A148" i="12"/>
  <c r="A143" i="12"/>
  <c r="A139" i="12"/>
  <c r="A134" i="12"/>
  <c r="A129" i="12"/>
  <c r="A124" i="12"/>
  <c r="A119" i="12"/>
  <c r="A118" i="12"/>
  <c r="A113" i="12"/>
  <c r="A109" i="12"/>
  <c r="A105" i="12"/>
  <c r="A99" i="12"/>
  <c r="A95" i="12"/>
  <c r="A90" i="12"/>
  <c r="A170" i="12"/>
  <c r="A169" i="12"/>
  <c r="A165" i="12"/>
  <c r="A164" i="12"/>
  <c r="A160" i="12"/>
  <c r="A155" i="12"/>
  <c r="A151" i="12"/>
  <c r="A147" i="12"/>
  <c r="A146" i="12"/>
  <c r="A142" i="12"/>
  <c r="A138" i="12"/>
  <c r="A133" i="12"/>
  <c r="A128" i="12"/>
  <c r="A123" i="12"/>
  <c r="A117" i="12"/>
  <c r="A112" i="12"/>
  <c r="A108" i="12"/>
  <c r="A104" i="12"/>
  <c r="A103" i="12"/>
  <c r="A98" i="12"/>
  <c r="A94" i="12"/>
  <c r="A93" i="12"/>
  <c r="A168" i="12"/>
  <c r="A163" i="12"/>
  <c r="A159" i="12"/>
  <c r="A158" i="12"/>
  <c r="A154" i="12"/>
  <c r="A150" i="12"/>
  <c r="A145" i="12"/>
  <c r="A141" i="12"/>
  <c r="A137" i="12"/>
  <c r="A136" i="12"/>
  <c r="A132" i="12"/>
  <c r="A127" i="12"/>
  <c r="A122" i="12"/>
  <c r="A121" i="12"/>
  <c r="A116" i="12"/>
  <c r="A111" i="12"/>
  <c r="A107" i="12"/>
  <c r="A102" i="12"/>
  <c r="A97" i="12"/>
  <c r="A92" i="12"/>
  <c r="A88" i="12"/>
  <c r="A167" i="12"/>
  <c r="A126" i="12"/>
  <c r="A120" i="12"/>
  <c r="A110" i="12"/>
  <c r="A100" i="12"/>
  <c r="A85" i="12"/>
  <c r="A80" i="12"/>
  <c r="A76" i="12"/>
  <c r="A72" i="12"/>
  <c r="A68" i="12"/>
  <c r="A66" i="12"/>
  <c r="A65" i="12"/>
  <c r="A61" i="12"/>
  <c r="A57" i="12"/>
  <c r="A51" i="12"/>
  <c r="A47" i="12"/>
  <c r="A43" i="12"/>
  <c r="A39" i="12"/>
  <c r="A35" i="12"/>
  <c r="A31" i="12"/>
  <c r="A30" i="12"/>
  <c r="A26" i="12"/>
  <c r="A157" i="12"/>
  <c r="A144" i="12"/>
  <c r="A135" i="12"/>
  <c r="A125" i="12"/>
  <c r="A106" i="12"/>
  <c r="A96" i="12"/>
  <c r="A89" i="12"/>
  <c r="A84" i="12"/>
  <c r="A79" i="12"/>
  <c r="A75" i="12"/>
  <c r="A71" i="12"/>
  <c r="A67" i="12"/>
  <c r="A64" i="12"/>
  <c r="A60" i="12"/>
  <c r="A56" i="12"/>
  <c r="A55" i="12"/>
  <c r="A50" i="12"/>
  <c r="A46" i="12"/>
  <c r="A42" i="12"/>
  <c r="A38" i="12"/>
  <c r="A34" i="12"/>
  <c r="A29" i="12"/>
  <c r="A25" i="12"/>
  <c r="A162" i="12"/>
  <c r="A153" i="12"/>
  <c r="A140" i="12"/>
  <c r="A131" i="12"/>
  <c r="A115" i="12"/>
  <c r="A83" i="12"/>
  <c r="A82" i="12"/>
  <c r="A78" i="12"/>
  <c r="A74" i="12"/>
  <c r="A70" i="12"/>
  <c r="A63" i="12"/>
  <c r="A59" i="12"/>
  <c r="A54" i="12"/>
  <c r="A53" i="12"/>
  <c r="A49" i="12"/>
  <c r="A45" i="12"/>
  <c r="A41" i="12"/>
  <c r="A37" i="12"/>
  <c r="A33" i="12"/>
  <c r="A28" i="12"/>
  <c r="A24" i="12"/>
  <c r="A101" i="12"/>
  <c r="A69" i="12"/>
  <c r="A58" i="12"/>
  <c r="A52" i="12"/>
  <c r="A36" i="12"/>
  <c r="A23" i="12"/>
  <c r="A21" i="12"/>
  <c r="A20" i="12"/>
  <c r="A16" i="12"/>
  <c r="A12" i="12"/>
  <c r="A87" i="12"/>
  <c r="A81" i="12"/>
  <c r="A48" i="12"/>
  <c r="A32" i="12"/>
  <c r="A19" i="12"/>
  <c r="A15" i="12"/>
  <c r="A11" i="12"/>
  <c r="A149" i="12"/>
  <c r="A130" i="12"/>
  <c r="A114" i="12"/>
  <c r="A91" i="12"/>
  <c r="A86" i="12"/>
  <c r="A77" i="12"/>
  <c r="A44" i="12"/>
  <c r="A22" i="12"/>
  <c r="A18" i="12"/>
  <c r="A14" i="12"/>
  <c r="A17" i="12"/>
  <c r="A75" i="11"/>
  <c r="A11" i="11"/>
  <c r="A87" i="11"/>
  <c r="A95" i="11"/>
  <c r="A94" i="11"/>
  <c r="A92" i="11"/>
  <c r="A85" i="11"/>
  <c r="A83" i="11"/>
  <c r="A93" i="11"/>
  <c r="A91" i="11"/>
  <c r="A88" i="11"/>
  <c r="A90" i="11"/>
  <c r="A86" i="11"/>
  <c r="A81" i="11"/>
  <c r="A78" i="11"/>
  <c r="A72" i="11"/>
  <c r="A67" i="11"/>
  <c r="A82" i="11"/>
  <c r="A71" i="11"/>
  <c r="A89" i="11"/>
  <c r="A84" i="11"/>
  <c r="A80" i="11"/>
  <c r="A77" i="11"/>
  <c r="A76" i="11"/>
  <c r="A74" i="11"/>
  <c r="A70" i="11"/>
  <c r="A73" i="11"/>
  <c r="A65" i="11"/>
  <c r="A62" i="11"/>
  <c r="A58" i="11"/>
  <c r="A54" i="11"/>
  <c r="A50" i="11"/>
  <c r="A46" i="11"/>
  <c r="A42" i="11"/>
  <c r="A38" i="11"/>
  <c r="A34" i="11"/>
  <c r="A30" i="11"/>
  <c r="A27" i="11"/>
  <c r="A23" i="11"/>
  <c r="A19" i="11"/>
  <c r="A15" i="11"/>
  <c r="A69" i="11"/>
  <c r="A66" i="11"/>
  <c r="A64" i="11"/>
  <c r="A61" i="11"/>
  <c r="A57" i="11"/>
  <c r="A53" i="11"/>
  <c r="A49" i="11"/>
  <c r="A45" i="11"/>
  <c r="A79" i="11"/>
  <c r="A68" i="11"/>
  <c r="A59" i="11"/>
  <c r="A55" i="11"/>
  <c r="A51" i="11"/>
  <c r="A47" i="11"/>
  <c r="A43" i="11"/>
  <c r="A41" i="11"/>
  <c r="A40" i="11"/>
  <c r="A39" i="11"/>
  <c r="A37" i="11"/>
  <c r="A36" i="11"/>
  <c r="A35" i="11"/>
  <c r="A33" i="11"/>
  <c r="A32" i="11"/>
  <c r="A31" i="11"/>
  <c r="A29" i="11"/>
  <c r="A28" i="11"/>
  <c r="A26" i="11"/>
  <c r="A25" i="11"/>
  <c r="A24" i="11"/>
  <c r="A22" i="11"/>
  <c r="A21" i="11"/>
  <c r="A20" i="11"/>
  <c r="A18" i="11"/>
  <c r="A17" i="11"/>
  <c r="A16" i="11"/>
  <c r="A14" i="11"/>
  <c r="A63" i="11"/>
  <c r="A60" i="11"/>
  <c r="A56" i="11"/>
  <c r="A52" i="11"/>
  <c r="A48" i="11"/>
  <c r="A44" i="11"/>
  <c r="A13" i="11"/>
  <c r="A12" i="11"/>
  <c r="A21" i="10"/>
  <c r="A29" i="10"/>
  <c r="A41" i="10"/>
  <c r="A45" i="10"/>
  <c r="A49" i="10"/>
  <c r="A69" i="10"/>
  <c r="A77" i="10"/>
  <c r="A81" i="10"/>
  <c r="A85" i="10"/>
  <c r="A90" i="10"/>
  <c r="A109" i="10"/>
  <c r="A14" i="10"/>
  <c r="A18" i="10"/>
  <c r="A22" i="10"/>
  <c r="A26" i="10"/>
  <c r="A30" i="10"/>
  <c r="A34" i="10"/>
  <c r="A38" i="10"/>
  <c r="A42" i="10"/>
  <c r="A46" i="10"/>
  <c r="A50" i="10"/>
  <c r="A54" i="10"/>
  <c r="A58" i="10"/>
  <c r="A62" i="10"/>
  <c r="A66" i="10"/>
  <c r="A70" i="10"/>
  <c r="A74" i="10"/>
  <c r="A78" i="10"/>
  <c r="A82" i="10"/>
  <c r="A86" i="10"/>
  <c r="A87" i="10"/>
  <c r="A91" i="10"/>
  <c r="A95" i="10"/>
  <c r="A113" i="10"/>
  <c r="A119" i="10"/>
  <c r="A33" i="10"/>
  <c r="A37" i="10"/>
  <c r="A57" i="10"/>
  <c r="A61" i="10"/>
  <c r="A94" i="10"/>
  <c r="A121" i="10"/>
  <c r="A11" i="10"/>
  <c r="A15" i="10"/>
  <c r="A19" i="10"/>
  <c r="A23" i="10"/>
  <c r="A27" i="10"/>
  <c r="A31" i="10"/>
  <c r="A35" i="10"/>
  <c r="A39" i="10"/>
  <c r="A43" i="10"/>
  <c r="A47" i="10"/>
  <c r="A51" i="10"/>
  <c r="A55" i="10"/>
  <c r="A59" i="10"/>
  <c r="A63" i="10"/>
  <c r="A67" i="10"/>
  <c r="A71" i="10"/>
  <c r="A75" i="10"/>
  <c r="A79" i="10"/>
  <c r="A83" i="10"/>
  <c r="A88" i="10"/>
  <c r="A92" i="10"/>
  <c r="A101" i="10"/>
  <c r="A116" i="10"/>
  <c r="A13" i="10"/>
  <c r="A17" i="10"/>
  <c r="A25" i="10"/>
  <c r="A53" i="10"/>
  <c r="A65" i="10"/>
  <c r="A73" i="10"/>
  <c r="A132" i="10"/>
  <c r="A140" i="10"/>
  <c r="A139" i="10"/>
  <c r="A137" i="10"/>
  <c r="A130" i="10"/>
  <c r="A128" i="10"/>
  <c r="A127" i="10"/>
  <c r="A124" i="10"/>
  <c r="A136" i="10"/>
  <c r="A123" i="10"/>
  <c r="A134" i="10"/>
  <c r="A133" i="10"/>
  <c r="A131" i="10"/>
  <c r="A129" i="10"/>
  <c r="A122" i="10"/>
  <c r="A135" i="10"/>
  <c r="A118" i="10"/>
  <c r="A112" i="10"/>
  <c r="A108" i="10"/>
  <c r="A104" i="10"/>
  <c r="A100" i="10"/>
  <c r="A96" i="10"/>
  <c r="A117" i="10"/>
  <c r="A115" i="10"/>
  <c r="A111" i="10"/>
  <c r="A107" i="10"/>
  <c r="A103" i="10"/>
  <c r="A99" i="10"/>
  <c r="A138" i="10"/>
  <c r="A126" i="10"/>
  <c r="A125" i="10"/>
  <c r="A120" i="10"/>
  <c r="A114" i="10"/>
  <c r="A110" i="10"/>
  <c r="A106" i="10"/>
  <c r="A102" i="10"/>
  <c r="A98" i="10"/>
  <c r="A97" i="10"/>
  <c r="A12" i="10"/>
  <c r="A16" i="10"/>
  <c r="A20" i="10"/>
  <c r="A24" i="10"/>
  <c r="A28" i="10"/>
  <c r="A32" i="10"/>
  <c r="A36" i="10"/>
  <c r="A40" i="10"/>
  <c r="A44" i="10"/>
  <c r="A48" i="10"/>
  <c r="A52" i="10"/>
  <c r="A56" i="10"/>
  <c r="A60" i="10"/>
  <c r="A64" i="10"/>
  <c r="A68" i="10"/>
  <c r="A72" i="10"/>
  <c r="A76" i="10"/>
  <c r="A80" i="10"/>
  <c r="A84" i="10"/>
  <c r="A89" i="10"/>
  <c r="A93" i="10"/>
  <c r="A105" i="10"/>
  <c r="A108" i="2"/>
  <c r="A109" i="2"/>
  <c r="A110" i="2"/>
  <c r="AB107" i="2"/>
  <c r="AC107" i="2" s="1"/>
  <c r="Y107" i="2"/>
  <c r="W107" i="2"/>
  <c r="V107" i="2"/>
  <c r="U107" i="2"/>
  <c r="R107" i="2"/>
  <c r="A107" i="2"/>
  <c r="U166" i="2"/>
  <c r="O161" i="2"/>
  <c r="A166" i="2"/>
  <c r="A167" i="2"/>
  <c r="A168" i="2"/>
  <c r="A169" i="2"/>
  <c r="A170" i="2"/>
  <c r="A171" i="2"/>
  <c r="A172" i="2"/>
  <c r="A173" i="2"/>
  <c r="A174" i="2"/>
  <c r="A175" i="2"/>
  <c r="A176" i="2"/>
  <c r="Y165" i="2"/>
  <c r="W165" i="2"/>
  <c r="V165" i="2"/>
  <c r="U165" i="2"/>
  <c r="R165" i="2"/>
  <c r="A165" i="2"/>
  <c r="R159" i="2"/>
  <c r="U159" i="2"/>
  <c r="V159" i="2"/>
  <c r="R160" i="2"/>
  <c r="U160" i="2"/>
  <c r="V160" i="2"/>
  <c r="R161" i="2"/>
  <c r="U161" i="2"/>
  <c r="V161" i="2"/>
  <c r="R162" i="2"/>
  <c r="U162" i="2"/>
  <c r="V162" i="2"/>
  <c r="R163" i="2"/>
  <c r="U163" i="2"/>
  <c r="V163" i="2"/>
  <c r="R164" i="2"/>
  <c r="U164" i="2"/>
  <c r="V164" i="2"/>
  <c r="R170" i="2"/>
  <c r="U170" i="2"/>
  <c r="V170" i="2"/>
  <c r="R171" i="2"/>
  <c r="U171" i="2"/>
  <c r="V171" i="2"/>
  <c r="R172" i="2"/>
  <c r="U172" i="2"/>
  <c r="V172" i="2"/>
  <c r="R173" i="2"/>
  <c r="U173" i="2"/>
  <c r="V173" i="2"/>
  <c r="R174" i="2"/>
  <c r="U174" i="2"/>
  <c r="V174" i="2"/>
  <c r="R175" i="2"/>
  <c r="U175" i="2"/>
  <c r="V175" i="2"/>
  <c r="R176" i="2"/>
  <c r="U176" i="2"/>
  <c r="V176" i="2"/>
  <c r="O162" i="2"/>
  <c r="O163" i="2"/>
  <c r="O164" i="2"/>
  <c r="O170" i="2"/>
  <c r="O171" i="2"/>
  <c r="O172" i="2"/>
  <c r="W161" i="2"/>
  <c r="Y161" i="2"/>
  <c r="AB161" i="2"/>
  <c r="AC161" i="2" s="1"/>
  <c r="W162" i="2"/>
  <c r="Y162" i="2"/>
  <c r="AB162" i="2"/>
  <c r="AC162" i="2" s="1"/>
  <c r="W163" i="2"/>
  <c r="Y163" i="2"/>
  <c r="AB163" i="2"/>
  <c r="AC163" i="2" s="1"/>
  <c r="W164" i="2"/>
  <c r="Y164" i="2"/>
  <c r="AB164" i="2"/>
  <c r="AC164" i="2" s="1"/>
  <c r="W170" i="2"/>
  <c r="Y170" i="2"/>
  <c r="AB170" i="2"/>
  <c r="AC170" i="2" s="1"/>
  <c r="W171" i="2"/>
  <c r="Y171" i="2"/>
  <c r="AB171" i="2"/>
  <c r="AC171" i="2" s="1"/>
  <c r="W172" i="2"/>
  <c r="Y172" i="2"/>
  <c r="AB172" i="2"/>
  <c r="AC172" i="2" s="1"/>
  <c r="W173" i="2"/>
  <c r="Y173" i="2"/>
  <c r="AB173" i="2"/>
  <c r="AC173" i="2" s="1"/>
  <c r="B346" i="1"/>
  <c r="I346" i="1"/>
  <c r="B347" i="1"/>
  <c r="I347" i="1"/>
  <c r="O6" i="2"/>
  <c r="A162" i="2"/>
  <c r="A163" i="2"/>
  <c r="A164" i="2"/>
  <c r="I11" i="5"/>
  <c r="I12" i="5"/>
  <c r="I13" i="5"/>
  <c r="I14" i="5"/>
  <c r="I15" i="5"/>
  <c r="I16" i="5"/>
  <c r="R105" i="2"/>
  <c r="U106" i="2"/>
  <c r="U142" i="2"/>
  <c r="V146" i="2"/>
  <c r="U154" i="2"/>
  <c r="U158" i="2"/>
  <c r="V178" i="2"/>
  <c r="V179" i="2"/>
  <c r="V180" i="2"/>
  <c r="W182" i="2"/>
  <c r="W183" i="2"/>
  <c r="V187" i="2"/>
  <c r="U188" i="2"/>
  <c r="R190" i="2"/>
  <c r="U191" i="2"/>
  <c r="R192" i="2"/>
  <c r="U198" i="2"/>
  <c r="U199" i="2"/>
  <c r="V200" i="2"/>
  <c r="V202" i="2"/>
  <c r="V203" i="2"/>
  <c r="R204" i="2"/>
  <c r="R206" i="2"/>
  <c r="V212" i="2"/>
  <c r="U214" i="2"/>
  <c r="V215" i="2"/>
  <c r="U216" i="2"/>
  <c r="R218" i="2"/>
  <c r="U220" i="2"/>
  <c r="R222" i="2"/>
  <c r="V223" i="2"/>
  <c r="R224" i="2"/>
  <c r="R228" i="2"/>
  <c r="V230" i="2"/>
  <c r="R232" i="2"/>
  <c r="W234" i="2"/>
  <c r="V236" i="2"/>
  <c r="U238" i="2"/>
  <c r="R239" i="2"/>
  <c r="V240" i="2"/>
  <c r="U242" i="2"/>
  <c r="V243" i="2"/>
  <c r="U244" i="2"/>
  <c r="R246" i="2"/>
  <c r="U247" i="2"/>
  <c r="R248" i="2"/>
  <c r="V252" i="2"/>
  <c r="R255" i="2"/>
  <c r="U256" i="2"/>
  <c r="V258" i="2"/>
  <c r="U259" i="2"/>
  <c r="U260" i="2"/>
  <c r="V264" i="2"/>
  <c r="V266" i="2"/>
  <c r="V267" i="2"/>
  <c r="V270" i="2"/>
  <c r="V272" i="2"/>
  <c r="V274" i="2"/>
  <c r="U276" i="2"/>
  <c r="V278" i="2"/>
  <c r="V279" i="2"/>
  <c r="U280" i="2"/>
  <c r="R284" i="2"/>
  <c r="U288" i="2"/>
  <c r="V290" i="2"/>
  <c r="V291" i="2"/>
  <c r="R292" i="2"/>
  <c r="V294" i="2"/>
  <c r="R295" i="2"/>
  <c r="V296" i="2"/>
  <c r="V299" i="2"/>
  <c r="U300" i="2"/>
  <c r="R302" i="2"/>
  <c r="U308" i="2"/>
  <c r="V310" i="2"/>
  <c r="V312" i="2"/>
  <c r="V315" i="2"/>
  <c r="U316" i="2"/>
  <c r="U318" i="2"/>
  <c r="V319" i="2"/>
  <c r="U320" i="2"/>
  <c r="R322" i="2"/>
  <c r="U323" i="2"/>
  <c r="R324" i="2"/>
  <c r="U328" i="2"/>
  <c r="V330" i="2"/>
  <c r="U331" i="2"/>
  <c r="V334" i="2"/>
  <c r="U335" i="2"/>
  <c r="V336" i="2"/>
  <c r="O160" i="2"/>
  <c r="O173" i="2"/>
  <c r="O174" i="2"/>
  <c r="O175" i="2"/>
  <c r="A161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Y105" i="2" s="1"/>
  <c r="X106" i="2"/>
  <c r="Y106" i="2" s="1"/>
  <c r="A186" i="2"/>
  <c r="B12" i="5"/>
  <c r="C12" i="5"/>
  <c r="D12" i="5"/>
  <c r="E12" i="5"/>
  <c r="F12" i="5"/>
  <c r="G12" i="5"/>
  <c r="H12" i="5"/>
  <c r="J12" i="5"/>
  <c r="K12" i="5" s="1"/>
  <c r="L12" i="5" s="1"/>
  <c r="M12" i="5" s="1"/>
  <c r="B13" i="5"/>
  <c r="C13" i="5"/>
  <c r="D13" i="5"/>
  <c r="E13" i="5"/>
  <c r="F13" i="5"/>
  <c r="G13" i="5"/>
  <c r="H13" i="5"/>
  <c r="J13" i="5"/>
  <c r="K13" i="5" s="1"/>
  <c r="L13" i="5" s="1"/>
  <c r="M13" i="5" s="1"/>
  <c r="B14" i="5"/>
  <c r="C14" i="5"/>
  <c r="D14" i="5"/>
  <c r="E14" i="5"/>
  <c r="F14" i="5"/>
  <c r="G14" i="5"/>
  <c r="H14" i="5"/>
  <c r="J14" i="5"/>
  <c r="K14" i="5" s="1"/>
  <c r="L14" i="5" s="1"/>
  <c r="M14" i="5" s="1"/>
  <c r="B15" i="5"/>
  <c r="C15" i="5"/>
  <c r="D15" i="5"/>
  <c r="E15" i="5"/>
  <c r="F15" i="5"/>
  <c r="G15" i="5"/>
  <c r="H15" i="5"/>
  <c r="J15" i="5"/>
  <c r="K15" i="5" s="1"/>
  <c r="L15" i="5" s="1"/>
  <c r="M15" i="5" s="1"/>
  <c r="B16" i="5"/>
  <c r="C16" i="5"/>
  <c r="D16" i="5"/>
  <c r="E16" i="5"/>
  <c r="F16" i="5"/>
  <c r="G16" i="5"/>
  <c r="H16" i="5"/>
  <c r="J16" i="5"/>
  <c r="K16" i="5" s="1"/>
  <c r="L16" i="5" s="1"/>
  <c r="M16" i="5" s="1"/>
  <c r="C11" i="5"/>
  <c r="D11" i="5"/>
  <c r="E11" i="5"/>
  <c r="F11" i="5"/>
  <c r="G11" i="5"/>
  <c r="H11" i="5"/>
  <c r="B11" i="5"/>
  <c r="AB106" i="2"/>
  <c r="AC106" i="2" s="1"/>
  <c r="W106" i="2"/>
  <c r="V106" i="2"/>
  <c r="R106" i="2"/>
  <c r="O106" i="2"/>
  <c r="A106" i="2"/>
  <c r="AB105" i="2"/>
  <c r="AC105" i="2" s="1"/>
  <c r="W105" i="2"/>
  <c r="V105" i="2"/>
  <c r="U105" i="2"/>
  <c r="O105" i="2"/>
  <c r="A105" i="2"/>
  <c r="AB29" i="2"/>
  <c r="AC29" i="2" s="1"/>
  <c r="AB7" i="2"/>
  <c r="AC7" i="2" s="1"/>
  <c r="AB182" i="2"/>
  <c r="AC182" i="2" s="1"/>
  <c r="AB174" i="2"/>
  <c r="AC174" i="2" s="1"/>
  <c r="AB146" i="2"/>
  <c r="AC146" i="2" s="1"/>
  <c r="AB135" i="2"/>
  <c r="AC135" i="2" s="1"/>
  <c r="AB139" i="2"/>
  <c r="AC139" i="2" s="1"/>
  <c r="AB114" i="2"/>
  <c r="AC114" i="2" s="1"/>
  <c r="AB118" i="2"/>
  <c r="AC118" i="2" s="1"/>
  <c r="AB86" i="2"/>
  <c r="AC86" i="2" s="1"/>
  <c r="AB90" i="2"/>
  <c r="AC90" i="2" s="1"/>
  <c r="AB94" i="2"/>
  <c r="AC94" i="2" s="1"/>
  <c r="AB76" i="2"/>
  <c r="AC76" i="2" s="1"/>
  <c r="AB80" i="2"/>
  <c r="AC80" i="2" s="1"/>
  <c r="AB84" i="2"/>
  <c r="AC84" i="2" s="1"/>
  <c r="O67" i="2"/>
  <c r="AB69" i="2"/>
  <c r="AC69" i="2" s="1"/>
  <c r="O71" i="2"/>
  <c r="O56" i="2"/>
  <c r="AB58" i="2"/>
  <c r="AC58" i="2" s="1"/>
  <c r="O60" i="2"/>
  <c r="AB62" i="2"/>
  <c r="AC62" i="2" s="1"/>
  <c r="O64" i="2"/>
  <c r="AB47" i="2"/>
  <c r="AC47" i="2" s="1"/>
  <c r="O49" i="2"/>
  <c r="AB51" i="2"/>
  <c r="AC51" i="2" s="1"/>
  <c r="O53" i="2"/>
  <c r="AB38" i="2"/>
  <c r="AC38" i="2" s="1"/>
  <c r="O40" i="2"/>
  <c r="AB42" i="2"/>
  <c r="AC42" i="2" s="1"/>
  <c r="O44" i="2"/>
  <c r="O27" i="2"/>
  <c r="O31" i="2"/>
  <c r="AB33" i="2"/>
  <c r="AC33" i="2" s="1"/>
  <c r="O35" i="2"/>
  <c r="AB18" i="2"/>
  <c r="AC18" i="2" s="1"/>
  <c r="AB22" i="2"/>
  <c r="AC22" i="2" s="1"/>
  <c r="AB12" i="2"/>
  <c r="AC12" i="2" s="1"/>
  <c r="AB16" i="2"/>
  <c r="AC16" i="2" s="1"/>
  <c r="AB10" i="2"/>
  <c r="AC10" i="2" s="1"/>
  <c r="O201" i="2"/>
  <c r="O205" i="2"/>
  <c r="O209" i="2"/>
  <c r="O215" i="2"/>
  <c r="O223" i="2"/>
  <c r="O227" i="2"/>
  <c r="R231" i="2"/>
  <c r="R235" i="2"/>
  <c r="R243" i="2"/>
  <c r="R247" i="2"/>
  <c r="R251" i="2"/>
  <c r="R275" i="2"/>
  <c r="R279" i="2"/>
  <c r="R287" i="2"/>
  <c r="R299" i="2"/>
  <c r="R307" i="2"/>
  <c r="R311" i="2"/>
  <c r="AB189" i="2"/>
  <c r="AC189" i="2" s="1"/>
  <c r="AB191" i="2"/>
  <c r="AC191" i="2" s="1"/>
  <c r="AB193" i="2"/>
  <c r="AC193" i="2" s="1"/>
  <c r="AB195" i="2"/>
  <c r="AC195" i="2" s="1"/>
  <c r="AB197" i="2"/>
  <c r="AC197" i="2" s="1"/>
  <c r="AB149" i="2"/>
  <c r="AC149" i="2" s="1"/>
  <c r="AB151" i="2"/>
  <c r="AC151" i="2" s="1"/>
  <c r="AB153" i="2"/>
  <c r="AC153" i="2" s="1"/>
  <c r="AB155" i="2"/>
  <c r="AC155" i="2" s="1"/>
  <c r="AB178" i="2"/>
  <c r="AC178" i="2" s="1"/>
  <c r="AB180" i="2"/>
  <c r="AC180" i="2" s="1"/>
  <c r="AB184" i="2"/>
  <c r="AC184" i="2" s="1"/>
  <c r="AB160" i="2"/>
  <c r="AC160" i="2" s="1"/>
  <c r="AB176" i="2"/>
  <c r="AC176" i="2" s="1"/>
  <c r="AB145" i="2"/>
  <c r="AC145" i="2" s="1"/>
  <c r="AB8" i="2"/>
  <c r="AC8" i="2" s="1"/>
  <c r="AB14" i="2"/>
  <c r="AC14" i="2" s="1"/>
  <c r="AB20" i="2"/>
  <c r="AC20" i="2" s="1"/>
  <c r="AB24" i="2"/>
  <c r="AC24" i="2" s="1"/>
  <c r="AB26" i="2"/>
  <c r="AC26" i="2" s="1"/>
  <c r="AB28" i="2"/>
  <c r="AC28" i="2" s="1"/>
  <c r="AB30" i="2"/>
  <c r="AC30" i="2" s="1"/>
  <c r="AB32" i="2"/>
  <c r="AC32" i="2" s="1"/>
  <c r="AB34" i="2"/>
  <c r="AC34" i="2" s="1"/>
  <c r="AB36" i="2"/>
  <c r="AC36" i="2" s="1"/>
  <c r="AB40" i="2"/>
  <c r="AC40" i="2" s="1"/>
  <c r="AB44" i="2"/>
  <c r="AC44" i="2" s="1"/>
  <c r="AB46" i="2"/>
  <c r="AC46" i="2" s="1"/>
  <c r="AB48" i="2"/>
  <c r="AC48" i="2" s="1"/>
  <c r="AB50" i="2"/>
  <c r="AC50" i="2" s="1"/>
  <c r="AB52" i="2"/>
  <c r="AC52" i="2" s="1"/>
  <c r="AB54" i="2"/>
  <c r="AC54" i="2" s="1"/>
  <c r="AB56" i="2"/>
  <c r="AC56" i="2" s="1"/>
  <c r="AB60" i="2"/>
  <c r="AC60" i="2" s="1"/>
  <c r="AB64" i="2"/>
  <c r="AC64" i="2" s="1"/>
  <c r="AB66" i="2"/>
  <c r="AC66" i="2" s="1"/>
  <c r="AB68" i="2"/>
  <c r="AC68" i="2" s="1"/>
  <c r="AB70" i="2"/>
  <c r="AC70" i="2" s="1"/>
  <c r="AB72" i="2"/>
  <c r="AC72" i="2" s="1"/>
  <c r="AB74" i="2"/>
  <c r="AC74" i="2" s="1"/>
  <c r="AB78" i="2"/>
  <c r="AC78" i="2" s="1"/>
  <c r="AB82" i="2"/>
  <c r="AC82" i="2" s="1"/>
  <c r="AB88" i="2"/>
  <c r="AC88" i="2" s="1"/>
  <c r="AB92" i="2"/>
  <c r="AC92" i="2" s="1"/>
  <c r="AB133" i="2"/>
  <c r="AC133" i="2" s="1"/>
  <c r="AB137" i="2"/>
  <c r="AC137" i="2" s="1"/>
  <c r="AB141" i="2"/>
  <c r="AC141" i="2" s="1"/>
  <c r="F59" i="4"/>
  <c r="F61" i="4"/>
  <c r="F58" i="4"/>
  <c r="B59" i="4"/>
  <c r="B60" i="4"/>
  <c r="C60" i="4" s="1"/>
  <c r="B62" i="4"/>
  <c r="B58" i="4"/>
  <c r="C5" i="6"/>
  <c r="I6" i="1"/>
  <c r="AB9" i="2"/>
  <c r="AC9" i="2" s="1"/>
  <c r="AB11" i="2"/>
  <c r="AC11" i="2" s="1"/>
  <c r="AB13" i="2"/>
  <c r="AC13" i="2" s="1"/>
  <c r="AB15" i="2"/>
  <c r="AC15" i="2" s="1"/>
  <c r="AB17" i="2"/>
  <c r="AC17" i="2" s="1"/>
  <c r="AB19" i="2"/>
  <c r="AC19" i="2" s="1"/>
  <c r="AB21" i="2"/>
  <c r="AC21" i="2" s="1"/>
  <c r="AB23" i="2"/>
  <c r="AC23" i="2" s="1"/>
  <c r="AB25" i="2"/>
  <c r="AC25" i="2" s="1"/>
  <c r="AB27" i="2"/>
  <c r="AC27" i="2" s="1"/>
  <c r="AB31" i="2"/>
  <c r="AC31" i="2" s="1"/>
  <c r="AB35" i="2"/>
  <c r="AC35" i="2" s="1"/>
  <c r="AB37" i="2"/>
  <c r="AC37" i="2" s="1"/>
  <c r="AB39" i="2"/>
  <c r="AC39" i="2" s="1"/>
  <c r="AB41" i="2"/>
  <c r="AC41" i="2" s="1"/>
  <c r="AB43" i="2"/>
  <c r="AC43" i="2" s="1"/>
  <c r="AB45" i="2"/>
  <c r="AC45" i="2" s="1"/>
  <c r="AB49" i="2"/>
  <c r="AC49" i="2" s="1"/>
  <c r="AB53" i="2"/>
  <c r="AC53" i="2" s="1"/>
  <c r="AB55" i="2"/>
  <c r="AC55" i="2" s="1"/>
  <c r="AB57" i="2"/>
  <c r="AC57" i="2" s="1"/>
  <c r="AB59" i="2"/>
  <c r="AC59" i="2" s="1"/>
  <c r="AB61" i="2"/>
  <c r="AC61" i="2" s="1"/>
  <c r="AB63" i="2"/>
  <c r="AC63" i="2" s="1"/>
  <c r="AB65" i="2"/>
  <c r="AC65" i="2" s="1"/>
  <c r="AB67" i="2"/>
  <c r="AC67" i="2" s="1"/>
  <c r="AB71" i="2"/>
  <c r="AC71" i="2" s="1"/>
  <c r="AB73" i="2"/>
  <c r="AC73" i="2" s="1"/>
  <c r="AB75" i="2"/>
  <c r="AC75" i="2" s="1"/>
  <c r="AB77" i="2"/>
  <c r="AC77" i="2" s="1"/>
  <c r="AB79" i="2"/>
  <c r="AC79" i="2" s="1"/>
  <c r="AB81" i="2"/>
  <c r="AC81" i="2" s="1"/>
  <c r="AB83" i="2"/>
  <c r="AC83" i="2" s="1"/>
  <c r="AB85" i="2"/>
  <c r="AC85" i="2" s="1"/>
  <c r="AB87" i="2"/>
  <c r="AC87" i="2" s="1"/>
  <c r="AB89" i="2"/>
  <c r="AC89" i="2" s="1"/>
  <c r="AB91" i="2"/>
  <c r="AC91" i="2" s="1"/>
  <c r="AB93" i="2"/>
  <c r="AC93" i="2" s="1"/>
  <c r="AB95" i="2"/>
  <c r="AC95" i="2" s="1"/>
  <c r="AB97" i="2"/>
  <c r="AC97" i="2" s="1"/>
  <c r="AB99" i="2"/>
  <c r="AC99" i="2" s="1"/>
  <c r="AB101" i="2"/>
  <c r="AC101" i="2" s="1"/>
  <c r="AB103" i="2"/>
  <c r="AC103" i="2" s="1"/>
  <c r="AB110" i="2"/>
  <c r="AC110" i="2" s="1"/>
  <c r="AB112" i="2"/>
  <c r="AC112" i="2" s="1"/>
  <c r="AB116" i="2"/>
  <c r="AC116" i="2" s="1"/>
  <c r="AB120" i="2"/>
  <c r="AC120" i="2" s="1"/>
  <c r="AB122" i="2"/>
  <c r="AC122" i="2" s="1"/>
  <c r="AB124" i="2"/>
  <c r="AC124" i="2" s="1"/>
  <c r="AB126" i="2"/>
  <c r="AC126" i="2" s="1"/>
  <c r="AB128" i="2"/>
  <c r="AC128" i="2" s="1"/>
  <c r="AB130" i="2"/>
  <c r="AC130" i="2" s="1"/>
  <c r="AB132" i="2"/>
  <c r="AC132" i="2" s="1"/>
  <c r="AB134" i="2"/>
  <c r="AC134" i="2" s="1"/>
  <c r="AB136" i="2"/>
  <c r="AC136" i="2" s="1"/>
  <c r="AB138" i="2"/>
  <c r="AC138" i="2" s="1"/>
  <c r="AB140" i="2"/>
  <c r="AC140" i="2" s="1"/>
  <c r="AB142" i="2"/>
  <c r="AC142" i="2" s="1"/>
  <c r="AB144" i="2"/>
  <c r="AC144" i="2" s="1"/>
  <c r="AB147" i="2"/>
  <c r="AC147" i="2" s="1"/>
  <c r="AB148" i="2"/>
  <c r="AC148" i="2" s="1"/>
  <c r="AB150" i="2"/>
  <c r="AC150" i="2" s="1"/>
  <c r="AB152" i="2"/>
  <c r="AC152" i="2" s="1"/>
  <c r="AB154" i="2"/>
  <c r="AC154" i="2" s="1"/>
  <c r="AB156" i="2"/>
  <c r="AC156" i="2" s="1"/>
  <c r="AB157" i="2"/>
  <c r="AC157" i="2" s="1"/>
  <c r="AB158" i="2"/>
  <c r="AC158" i="2" s="1"/>
  <c r="AB159" i="2"/>
  <c r="AC159" i="2" s="1"/>
  <c r="AB175" i="2"/>
  <c r="AC175" i="2" s="1"/>
  <c r="AB177" i="2"/>
  <c r="AC177" i="2" s="1"/>
  <c r="AB179" i="2"/>
  <c r="AC179" i="2" s="1"/>
  <c r="AB181" i="2"/>
  <c r="AC181" i="2" s="1"/>
  <c r="AB183" i="2"/>
  <c r="AC183" i="2" s="1"/>
  <c r="AB185" i="2"/>
  <c r="AC185" i="2" s="1"/>
  <c r="AB186" i="2"/>
  <c r="AC186" i="2" s="1"/>
  <c r="AB187" i="2"/>
  <c r="AC187" i="2" s="1"/>
  <c r="AB188" i="2"/>
  <c r="AC188" i="2" s="1"/>
  <c r="AB190" i="2"/>
  <c r="AC190" i="2" s="1"/>
  <c r="AB192" i="2"/>
  <c r="AC192" i="2" s="1"/>
  <c r="AB194" i="2"/>
  <c r="AC194" i="2" s="1"/>
  <c r="AB196" i="2"/>
  <c r="AC196" i="2" s="1"/>
  <c r="AB198" i="2"/>
  <c r="AC198" i="2" s="1"/>
  <c r="AB199" i="2"/>
  <c r="AC199" i="2" s="1"/>
  <c r="AB200" i="2"/>
  <c r="AC200" i="2" s="1"/>
  <c r="AB201" i="2"/>
  <c r="AC201" i="2" s="1"/>
  <c r="AB202" i="2"/>
  <c r="AC202" i="2" s="1"/>
  <c r="AB203" i="2"/>
  <c r="AC203" i="2" s="1"/>
  <c r="AB204" i="2"/>
  <c r="AC204" i="2" s="1"/>
  <c r="AB205" i="2"/>
  <c r="AC205" i="2" s="1"/>
  <c r="AB206" i="2"/>
  <c r="AC206" i="2" s="1"/>
  <c r="AB207" i="2"/>
  <c r="AC207" i="2" s="1"/>
  <c r="AB208" i="2"/>
  <c r="AC208" i="2" s="1"/>
  <c r="AB209" i="2"/>
  <c r="AC209" i="2" s="1"/>
  <c r="AB210" i="2"/>
  <c r="AC210" i="2" s="1"/>
  <c r="AB211" i="2"/>
  <c r="AC211" i="2" s="1"/>
  <c r="AB212" i="2"/>
  <c r="AC212" i="2" s="1"/>
  <c r="AB213" i="2"/>
  <c r="AC213" i="2" s="1"/>
  <c r="AB214" i="2"/>
  <c r="AC214" i="2" s="1"/>
  <c r="AB215" i="2"/>
  <c r="AC215" i="2" s="1"/>
  <c r="AB216" i="2"/>
  <c r="AC216" i="2" s="1"/>
  <c r="AB217" i="2"/>
  <c r="AC217" i="2" s="1"/>
  <c r="AB218" i="2"/>
  <c r="AC218" i="2" s="1"/>
  <c r="AB219" i="2"/>
  <c r="AC219" i="2" s="1"/>
  <c r="AB220" i="2"/>
  <c r="AC220" i="2" s="1"/>
  <c r="AB221" i="2"/>
  <c r="AC221" i="2" s="1"/>
  <c r="AB222" i="2"/>
  <c r="AC222" i="2" s="1"/>
  <c r="AB223" i="2"/>
  <c r="AC223" i="2" s="1"/>
  <c r="AB224" i="2"/>
  <c r="AC224" i="2" s="1"/>
  <c r="AB225" i="2"/>
  <c r="AC225" i="2" s="1"/>
  <c r="AB226" i="2"/>
  <c r="AC226" i="2" s="1"/>
  <c r="AB227" i="2"/>
  <c r="AC227" i="2" s="1"/>
  <c r="AB228" i="2"/>
  <c r="AC228" i="2" s="1"/>
  <c r="AB229" i="2"/>
  <c r="AC229" i="2" s="1"/>
  <c r="AB230" i="2"/>
  <c r="AC230" i="2" s="1"/>
  <c r="AB231" i="2"/>
  <c r="AC231" i="2" s="1"/>
  <c r="AB232" i="2"/>
  <c r="AC232" i="2" s="1"/>
  <c r="AB233" i="2"/>
  <c r="AC233" i="2" s="1"/>
  <c r="AB234" i="2"/>
  <c r="AC234" i="2" s="1"/>
  <c r="AB235" i="2"/>
  <c r="AC235" i="2" s="1"/>
  <c r="AB236" i="2"/>
  <c r="AC236" i="2" s="1"/>
  <c r="AB237" i="2"/>
  <c r="AC237" i="2" s="1"/>
  <c r="AB238" i="2"/>
  <c r="AC238" i="2" s="1"/>
  <c r="AB239" i="2"/>
  <c r="AC239" i="2" s="1"/>
  <c r="AB240" i="2"/>
  <c r="AC240" i="2" s="1"/>
  <c r="AB241" i="2"/>
  <c r="AC241" i="2" s="1"/>
  <c r="AB242" i="2"/>
  <c r="AC242" i="2" s="1"/>
  <c r="AB243" i="2"/>
  <c r="AC243" i="2" s="1"/>
  <c r="AB244" i="2"/>
  <c r="AC244" i="2" s="1"/>
  <c r="AB245" i="2"/>
  <c r="AC245" i="2" s="1"/>
  <c r="AB246" i="2"/>
  <c r="AC246" i="2" s="1"/>
  <c r="AB247" i="2"/>
  <c r="AC247" i="2" s="1"/>
  <c r="AB248" i="2"/>
  <c r="AC248" i="2" s="1"/>
  <c r="AB249" i="2"/>
  <c r="AC249" i="2" s="1"/>
  <c r="AB250" i="2"/>
  <c r="AC250" i="2" s="1"/>
  <c r="AB251" i="2"/>
  <c r="AC251" i="2" s="1"/>
  <c r="AB252" i="2"/>
  <c r="AC252" i="2" s="1"/>
  <c r="AB253" i="2"/>
  <c r="AC253" i="2" s="1"/>
  <c r="AB254" i="2"/>
  <c r="AC254" i="2" s="1"/>
  <c r="AB255" i="2"/>
  <c r="AC255" i="2" s="1"/>
  <c r="AB256" i="2"/>
  <c r="AC256" i="2" s="1"/>
  <c r="AB257" i="2"/>
  <c r="AC257" i="2" s="1"/>
  <c r="AB258" i="2"/>
  <c r="AC258" i="2" s="1"/>
  <c r="AB259" i="2"/>
  <c r="AC259" i="2" s="1"/>
  <c r="AB260" i="2"/>
  <c r="AC260" i="2" s="1"/>
  <c r="AB261" i="2"/>
  <c r="AC261" i="2" s="1"/>
  <c r="AB262" i="2"/>
  <c r="AC262" i="2" s="1"/>
  <c r="AB263" i="2"/>
  <c r="AC263" i="2" s="1"/>
  <c r="AB264" i="2"/>
  <c r="AC264" i="2" s="1"/>
  <c r="AB265" i="2"/>
  <c r="AC265" i="2" s="1"/>
  <c r="AB266" i="2"/>
  <c r="AC266" i="2" s="1"/>
  <c r="AB267" i="2"/>
  <c r="AC267" i="2" s="1"/>
  <c r="AB268" i="2"/>
  <c r="AC268" i="2" s="1"/>
  <c r="AB269" i="2"/>
  <c r="AC269" i="2" s="1"/>
  <c r="AB270" i="2"/>
  <c r="AC270" i="2" s="1"/>
  <c r="AB271" i="2"/>
  <c r="AC271" i="2" s="1"/>
  <c r="AB272" i="2"/>
  <c r="AC272" i="2" s="1"/>
  <c r="AB273" i="2"/>
  <c r="AC273" i="2" s="1"/>
  <c r="AB274" i="2"/>
  <c r="AC274" i="2" s="1"/>
  <c r="AB275" i="2"/>
  <c r="AC275" i="2" s="1"/>
  <c r="AB276" i="2"/>
  <c r="AC276" i="2" s="1"/>
  <c r="AB277" i="2"/>
  <c r="AC277" i="2" s="1"/>
  <c r="AB278" i="2"/>
  <c r="AC278" i="2" s="1"/>
  <c r="AB279" i="2"/>
  <c r="AC279" i="2" s="1"/>
  <c r="AB280" i="2"/>
  <c r="AC280" i="2" s="1"/>
  <c r="AB281" i="2"/>
  <c r="AC281" i="2" s="1"/>
  <c r="AB282" i="2"/>
  <c r="AC282" i="2" s="1"/>
  <c r="AB283" i="2"/>
  <c r="AC283" i="2" s="1"/>
  <c r="AB284" i="2"/>
  <c r="AC284" i="2" s="1"/>
  <c r="AB285" i="2"/>
  <c r="AC285" i="2" s="1"/>
  <c r="AB286" i="2"/>
  <c r="AC286" i="2" s="1"/>
  <c r="AB287" i="2"/>
  <c r="AC287" i="2" s="1"/>
  <c r="AB288" i="2"/>
  <c r="AC288" i="2" s="1"/>
  <c r="AB289" i="2"/>
  <c r="AC289" i="2" s="1"/>
  <c r="AB290" i="2"/>
  <c r="AC290" i="2" s="1"/>
  <c r="AB291" i="2"/>
  <c r="AC291" i="2" s="1"/>
  <c r="AB292" i="2"/>
  <c r="AC292" i="2" s="1"/>
  <c r="AB293" i="2"/>
  <c r="AC293" i="2" s="1"/>
  <c r="AB294" i="2"/>
  <c r="AC294" i="2" s="1"/>
  <c r="AB295" i="2"/>
  <c r="AC295" i="2" s="1"/>
  <c r="AB296" i="2"/>
  <c r="AC296" i="2" s="1"/>
  <c r="AB297" i="2"/>
  <c r="AC297" i="2" s="1"/>
  <c r="AB298" i="2"/>
  <c r="AC298" i="2" s="1"/>
  <c r="AB299" i="2"/>
  <c r="AC299" i="2" s="1"/>
  <c r="AB300" i="2"/>
  <c r="AC300" i="2" s="1"/>
  <c r="AB301" i="2"/>
  <c r="AC301" i="2" s="1"/>
  <c r="AB302" i="2"/>
  <c r="AC302" i="2" s="1"/>
  <c r="AB303" i="2"/>
  <c r="AC303" i="2" s="1"/>
  <c r="AB304" i="2"/>
  <c r="AC304" i="2" s="1"/>
  <c r="AB305" i="2"/>
  <c r="AC305" i="2" s="1"/>
  <c r="AB306" i="2"/>
  <c r="AC306" i="2" s="1"/>
  <c r="AB307" i="2"/>
  <c r="AC307" i="2" s="1"/>
  <c r="AB308" i="2"/>
  <c r="AC308" i="2" s="1"/>
  <c r="AB309" i="2"/>
  <c r="AC309" i="2" s="1"/>
  <c r="AB310" i="2"/>
  <c r="AC310" i="2" s="1"/>
  <c r="AB311" i="2"/>
  <c r="AC311" i="2" s="1"/>
  <c r="AB312" i="2"/>
  <c r="AC312" i="2" s="1"/>
  <c r="AB313" i="2"/>
  <c r="AC313" i="2" s="1"/>
  <c r="AB314" i="2"/>
  <c r="AC314" i="2" s="1"/>
  <c r="AB315" i="2"/>
  <c r="AC315" i="2" s="1"/>
  <c r="AB316" i="2"/>
  <c r="AC316" i="2" s="1"/>
  <c r="AB317" i="2"/>
  <c r="AC317" i="2" s="1"/>
  <c r="AB318" i="2"/>
  <c r="AC318" i="2" s="1"/>
  <c r="AB319" i="2"/>
  <c r="AC319" i="2" s="1"/>
  <c r="AB320" i="2"/>
  <c r="AC320" i="2" s="1"/>
  <c r="AB321" i="2"/>
  <c r="AC321" i="2" s="1"/>
  <c r="AB322" i="2"/>
  <c r="AC322" i="2" s="1"/>
  <c r="AB323" i="2"/>
  <c r="AC323" i="2" s="1"/>
  <c r="AB324" i="2"/>
  <c r="AC324" i="2" s="1"/>
  <c r="AB325" i="2"/>
  <c r="AC325" i="2" s="1"/>
  <c r="AB326" i="2"/>
  <c r="AC326" i="2" s="1"/>
  <c r="AB327" i="2"/>
  <c r="AC327" i="2" s="1"/>
  <c r="AB328" i="2"/>
  <c r="AC328" i="2" s="1"/>
  <c r="AB329" i="2"/>
  <c r="AC329" i="2" s="1"/>
  <c r="AB330" i="2"/>
  <c r="AC330" i="2" s="1"/>
  <c r="AB331" i="2"/>
  <c r="AC331" i="2" s="1"/>
  <c r="AB332" i="2"/>
  <c r="AC332" i="2" s="1"/>
  <c r="AB333" i="2"/>
  <c r="AC333" i="2" s="1"/>
  <c r="AB334" i="2"/>
  <c r="AC334" i="2" s="1"/>
  <c r="AB335" i="2"/>
  <c r="AC335" i="2" s="1"/>
  <c r="AB336" i="2"/>
  <c r="AC336" i="2" s="1"/>
  <c r="AB337" i="2"/>
  <c r="AC337" i="2" s="1"/>
  <c r="AB338" i="2"/>
  <c r="AC338" i="2" s="1"/>
  <c r="AB339" i="2"/>
  <c r="AC339" i="2" s="1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8" i="2"/>
  <c r="O30" i="2"/>
  <c r="O32" i="2"/>
  <c r="O34" i="2"/>
  <c r="O36" i="2"/>
  <c r="O37" i="2"/>
  <c r="O39" i="2"/>
  <c r="O41" i="2"/>
  <c r="O43" i="2"/>
  <c r="O45" i="2"/>
  <c r="O46" i="2"/>
  <c r="O48" i="2"/>
  <c r="O50" i="2"/>
  <c r="O52" i="2"/>
  <c r="O54" i="2"/>
  <c r="O55" i="2"/>
  <c r="O57" i="2"/>
  <c r="O59" i="2"/>
  <c r="O61" i="2"/>
  <c r="O63" i="2"/>
  <c r="O65" i="2"/>
  <c r="O66" i="2"/>
  <c r="O68" i="2"/>
  <c r="O70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7" i="2"/>
  <c r="O99" i="2"/>
  <c r="O101" i="2"/>
  <c r="O103" i="2"/>
  <c r="O110" i="2"/>
  <c r="O112" i="2"/>
  <c r="O116" i="2"/>
  <c r="O120" i="2"/>
  <c r="O122" i="2"/>
  <c r="O124" i="2"/>
  <c r="O126" i="2"/>
  <c r="O128" i="2"/>
  <c r="O130" i="2"/>
  <c r="O132" i="2"/>
  <c r="O133" i="2"/>
  <c r="O134" i="2"/>
  <c r="O135" i="2"/>
  <c r="O136" i="2"/>
  <c r="O137" i="2"/>
  <c r="O138" i="2"/>
  <c r="O139" i="2"/>
  <c r="O140" i="2"/>
  <c r="O141" i="2"/>
  <c r="O142" i="2"/>
  <c r="O144" i="2"/>
  <c r="O145" i="2"/>
  <c r="O179" i="2"/>
  <c r="O181" i="2"/>
  <c r="O183" i="2"/>
  <c r="O185" i="2"/>
  <c r="O158" i="2"/>
  <c r="O159" i="2"/>
  <c r="O147" i="2"/>
  <c r="O148" i="2"/>
  <c r="O150" i="2"/>
  <c r="O152" i="2"/>
  <c r="O154" i="2"/>
  <c r="O156" i="2"/>
  <c r="G7" i="5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77" i="2"/>
  <c r="A178" i="2"/>
  <c r="A179" i="2"/>
  <c r="A180" i="2"/>
  <c r="A181" i="2"/>
  <c r="A182" i="2"/>
  <c r="A183" i="2"/>
  <c r="A184" i="2"/>
  <c r="A185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7" i="2"/>
  <c r="A8" i="2"/>
  <c r="A9" i="2"/>
  <c r="A6" i="2"/>
  <c r="C9" i="4"/>
  <c r="D9" i="4" s="1"/>
  <c r="C8" i="4"/>
  <c r="D8" i="4" s="1"/>
  <c r="Q344" i="2"/>
  <c r="I344" i="1" s="1"/>
  <c r="Q342" i="2"/>
  <c r="W339" i="2"/>
  <c r="U339" i="2"/>
  <c r="V339" i="2"/>
  <c r="O339" i="2"/>
  <c r="W338" i="2"/>
  <c r="U338" i="2"/>
  <c r="V338" i="2"/>
  <c r="R338" i="2"/>
  <c r="O338" i="2"/>
  <c r="W337" i="2"/>
  <c r="W336" i="2"/>
  <c r="U336" i="2"/>
  <c r="O336" i="2"/>
  <c r="W335" i="2"/>
  <c r="V335" i="2"/>
  <c r="W334" i="2"/>
  <c r="U334" i="2"/>
  <c r="R334" i="2"/>
  <c r="O334" i="2"/>
  <c r="W333" i="2"/>
  <c r="U333" i="2"/>
  <c r="V333" i="2"/>
  <c r="W332" i="2"/>
  <c r="W331" i="2"/>
  <c r="V331" i="2"/>
  <c r="W330" i="2"/>
  <c r="U330" i="2"/>
  <c r="O330" i="2"/>
  <c r="W329" i="2"/>
  <c r="U329" i="2"/>
  <c r="V329" i="2"/>
  <c r="O329" i="2"/>
  <c r="W328" i="2"/>
  <c r="V328" i="2"/>
  <c r="O328" i="2"/>
  <c r="W327" i="2"/>
  <c r="U327" i="2"/>
  <c r="V327" i="2"/>
  <c r="W326" i="2"/>
  <c r="W325" i="2"/>
  <c r="V325" i="2"/>
  <c r="U325" i="2"/>
  <c r="W324" i="2"/>
  <c r="O324" i="2"/>
  <c r="W323" i="2"/>
  <c r="V323" i="2"/>
  <c r="W322" i="2"/>
  <c r="V322" i="2"/>
  <c r="U322" i="2"/>
  <c r="O322" i="2"/>
  <c r="W321" i="2"/>
  <c r="V321" i="2"/>
  <c r="U321" i="2"/>
  <c r="O321" i="2"/>
  <c r="W320" i="2"/>
  <c r="R320" i="2"/>
  <c r="O320" i="2"/>
  <c r="W319" i="2"/>
  <c r="U319" i="2"/>
  <c r="W318" i="2"/>
  <c r="R318" i="2"/>
  <c r="O318" i="2"/>
  <c r="W317" i="2"/>
  <c r="V317" i="2"/>
  <c r="U317" i="2"/>
  <c r="W316" i="2"/>
  <c r="V316" i="2"/>
  <c r="O316" i="2"/>
  <c r="W315" i="2"/>
  <c r="U315" i="2"/>
  <c r="W314" i="2"/>
  <c r="W313" i="2"/>
  <c r="V313" i="2"/>
  <c r="U313" i="2"/>
  <c r="R313" i="2"/>
  <c r="W312" i="2"/>
  <c r="R312" i="2"/>
  <c r="O312" i="2"/>
  <c r="W311" i="2"/>
  <c r="V311" i="2"/>
  <c r="U311" i="2"/>
  <c r="W310" i="2"/>
  <c r="U310" i="2"/>
  <c r="R310" i="2"/>
  <c r="O310" i="2"/>
  <c r="W309" i="2"/>
  <c r="V309" i="2"/>
  <c r="U309" i="2"/>
  <c r="R309" i="2"/>
  <c r="W308" i="2"/>
  <c r="V308" i="2"/>
  <c r="R308" i="2"/>
  <c r="O308" i="2"/>
  <c r="W307" i="2"/>
  <c r="V307" i="2"/>
  <c r="U307" i="2"/>
  <c r="W306" i="2"/>
  <c r="V306" i="2"/>
  <c r="U306" i="2"/>
  <c r="R306" i="2"/>
  <c r="O306" i="2"/>
  <c r="W305" i="2"/>
  <c r="V305" i="2"/>
  <c r="U305" i="2"/>
  <c r="R305" i="2"/>
  <c r="W304" i="2"/>
  <c r="W303" i="2"/>
  <c r="V303" i="2"/>
  <c r="W302" i="2"/>
  <c r="V302" i="2"/>
  <c r="U302" i="2"/>
  <c r="O302" i="2"/>
  <c r="W301" i="2"/>
  <c r="V301" i="2"/>
  <c r="U301" i="2"/>
  <c r="R301" i="2"/>
  <c r="W300" i="2"/>
  <c r="V300" i="2"/>
  <c r="O300" i="2"/>
  <c r="W299" i="2"/>
  <c r="U299" i="2"/>
  <c r="W298" i="2"/>
  <c r="W297" i="2"/>
  <c r="V297" i="2"/>
  <c r="U297" i="2"/>
  <c r="R297" i="2"/>
  <c r="W296" i="2"/>
  <c r="R296" i="2"/>
  <c r="O296" i="2"/>
  <c r="W295" i="2"/>
  <c r="V295" i="2"/>
  <c r="U295" i="2"/>
  <c r="W294" i="2"/>
  <c r="U294" i="2"/>
  <c r="O294" i="2"/>
  <c r="W293" i="2"/>
  <c r="W292" i="2"/>
  <c r="V292" i="2"/>
  <c r="O292" i="2"/>
  <c r="W291" i="2"/>
  <c r="U291" i="2"/>
  <c r="R291" i="2"/>
  <c r="W290" i="2"/>
  <c r="U290" i="2"/>
  <c r="O290" i="2"/>
  <c r="W289" i="2"/>
  <c r="W288" i="2"/>
  <c r="V288" i="2"/>
  <c r="O288" i="2"/>
  <c r="W287" i="2"/>
  <c r="U287" i="2"/>
  <c r="V287" i="2"/>
  <c r="W286" i="2"/>
  <c r="W285" i="2"/>
  <c r="U285" i="2"/>
  <c r="V285" i="2"/>
  <c r="R285" i="2"/>
  <c r="W284" i="2"/>
  <c r="U284" i="2"/>
  <c r="O284" i="2"/>
  <c r="W283" i="2"/>
  <c r="U283" i="2"/>
  <c r="W282" i="2"/>
  <c r="W281" i="2"/>
  <c r="V281" i="2"/>
  <c r="U281" i="2"/>
  <c r="R281" i="2"/>
  <c r="W280" i="2"/>
  <c r="R280" i="2"/>
  <c r="O280" i="2"/>
  <c r="W279" i="2"/>
  <c r="U279" i="2"/>
  <c r="W278" i="2"/>
  <c r="U278" i="2"/>
  <c r="R278" i="2"/>
  <c r="O278" i="2"/>
  <c r="W277" i="2"/>
  <c r="U277" i="2"/>
  <c r="V277" i="2"/>
  <c r="R277" i="2"/>
  <c r="W276" i="2"/>
  <c r="R276" i="2"/>
  <c r="O276" i="2"/>
  <c r="W275" i="2"/>
  <c r="U275" i="2"/>
  <c r="V275" i="2"/>
  <c r="W274" i="2"/>
  <c r="U274" i="2"/>
  <c r="R274" i="2"/>
  <c r="O274" i="2"/>
  <c r="W273" i="2"/>
  <c r="U273" i="2"/>
  <c r="V273" i="2"/>
  <c r="R273" i="2"/>
  <c r="W272" i="2"/>
  <c r="U272" i="2"/>
  <c r="R272" i="2"/>
  <c r="O272" i="2"/>
  <c r="W271" i="2"/>
  <c r="W270" i="2"/>
  <c r="U270" i="2"/>
  <c r="O270" i="2"/>
  <c r="W269" i="2"/>
  <c r="U269" i="2"/>
  <c r="V269" i="2"/>
  <c r="W268" i="2"/>
  <c r="W267" i="2"/>
  <c r="U267" i="2"/>
  <c r="R267" i="2"/>
  <c r="W266" i="2"/>
  <c r="U266" i="2"/>
  <c r="R266" i="2"/>
  <c r="O266" i="2"/>
  <c r="W265" i="2"/>
  <c r="V265" i="2"/>
  <c r="U265" i="2"/>
  <c r="W264" i="2"/>
  <c r="U264" i="2"/>
  <c r="O264" i="2"/>
  <c r="W263" i="2"/>
  <c r="V263" i="2"/>
  <c r="U263" i="2"/>
  <c r="R263" i="2"/>
  <c r="W262" i="2"/>
  <c r="V262" i="2"/>
  <c r="U262" i="2"/>
  <c r="R262" i="2"/>
  <c r="O262" i="2"/>
  <c r="W261" i="2"/>
  <c r="W260" i="2"/>
  <c r="V260" i="2"/>
  <c r="O260" i="2"/>
  <c r="W259" i="2"/>
  <c r="V259" i="2"/>
  <c r="W258" i="2"/>
  <c r="U258" i="2"/>
  <c r="R258" i="2"/>
  <c r="O258" i="2"/>
  <c r="W257" i="2"/>
  <c r="U257" i="2"/>
  <c r="V257" i="2"/>
  <c r="R257" i="2"/>
  <c r="W256" i="2"/>
  <c r="V256" i="2"/>
  <c r="O256" i="2"/>
  <c r="W255" i="2"/>
  <c r="U255" i="2"/>
  <c r="V255" i="2"/>
  <c r="W254" i="2"/>
  <c r="W253" i="2"/>
  <c r="V253" i="2"/>
  <c r="U253" i="2"/>
  <c r="R253" i="2"/>
  <c r="W252" i="2"/>
  <c r="U252" i="2"/>
  <c r="R252" i="2"/>
  <c r="O252" i="2"/>
  <c r="W251" i="2"/>
  <c r="U251" i="2"/>
  <c r="V251" i="2"/>
  <c r="W250" i="2"/>
  <c r="W249" i="2"/>
  <c r="V249" i="2"/>
  <c r="U249" i="2"/>
  <c r="R249" i="2"/>
  <c r="W248" i="2"/>
  <c r="U248" i="2"/>
  <c r="O248" i="2"/>
  <c r="W247" i="2"/>
  <c r="V247" i="2"/>
  <c r="W246" i="2"/>
  <c r="V246" i="2"/>
  <c r="U246" i="2"/>
  <c r="O246" i="2"/>
  <c r="W245" i="2"/>
  <c r="V245" i="2"/>
  <c r="U245" i="2"/>
  <c r="R245" i="2"/>
  <c r="W244" i="2"/>
  <c r="R244" i="2"/>
  <c r="O244" i="2"/>
  <c r="W243" i="2"/>
  <c r="U243" i="2"/>
  <c r="W242" i="2"/>
  <c r="V242" i="2"/>
  <c r="R242" i="2"/>
  <c r="O242" i="2"/>
  <c r="W241" i="2"/>
  <c r="V241" i="2"/>
  <c r="U241" i="2"/>
  <c r="R241" i="2"/>
  <c r="W240" i="2"/>
  <c r="R240" i="2"/>
  <c r="O240" i="2"/>
  <c r="W239" i="2"/>
  <c r="U239" i="2"/>
  <c r="V239" i="2"/>
  <c r="W238" i="2"/>
  <c r="V238" i="2"/>
  <c r="R238" i="2"/>
  <c r="O238" i="2"/>
  <c r="W237" i="2"/>
  <c r="U237" i="2"/>
  <c r="V237" i="2"/>
  <c r="R237" i="2"/>
  <c r="W236" i="2"/>
  <c r="U236" i="2"/>
  <c r="R236" i="2"/>
  <c r="O236" i="2"/>
  <c r="W235" i="2"/>
  <c r="U235" i="2"/>
  <c r="V235" i="2"/>
  <c r="V234" i="2"/>
  <c r="U234" i="2"/>
  <c r="R234" i="2"/>
  <c r="O234" i="2"/>
  <c r="W233" i="2"/>
  <c r="U233" i="2"/>
  <c r="V233" i="2"/>
  <c r="R233" i="2"/>
  <c r="W232" i="2"/>
  <c r="U232" i="2"/>
  <c r="O232" i="2"/>
  <c r="W231" i="2"/>
  <c r="W230" i="2"/>
  <c r="U230" i="2"/>
  <c r="R230" i="2"/>
  <c r="O230" i="2"/>
  <c r="W229" i="2"/>
  <c r="V229" i="2"/>
  <c r="U229" i="2"/>
  <c r="O229" i="2"/>
  <c r="W228" i="2"/>
  <c r="U228" i="2"/>
  <c r="O228" i="2"/>
  <c r="W227" i="2"/>
  <c r="U227" i="2"/>
  <c r="V227" i="2"/>
  <c r="W226" i="2"/>
  <c r="U226" i="2"/>
  <c r="V226" i="2"/>
  <c r="R226" i="2"/>
  <c r="O226" i="2"/>
  <c r="W225" i="2"/>
  <c r="U225" i="2"/>
  <c r="V225" i="2"/>
  <c r="O225" i="2"/>
  <c r="W224" i="2"/>
  <c r="U224" i="2"/>
  <c r="O224" i="2"/>
  <c r="W223" i="2"/>
  <c r="U223" i="2"/>
  <c r="W222" i="2"/>
  <c r="U222" i="2"/>
  <c r="V222" i="2"/>
  <c r="O222" i="2"/>
  <c r="W221" i="2"/>
  <c r="W220" i="2"/>
  <c r="R220" i="2"/>
  <c r="O220" i="2"/>
  <c r="W219" i="2"/>
  <c r="W218" i="2"/>
  <c r="V218" i="2"/>
  <c r="U218" i="2"/>
  <c r="O218" i="2"/>
  <c r="W217" i="2"/>
  <c r="V217" i="2"/>
  <c r="U217" i="2"/>
  <c r="O217" i="2"/>
  <c r="W216" i="2"/>
  <c r="V216" i="2"/>
  <c r="O216" i="2"/>
  <c r="W215" i="2"/>
  <c r="U215" i="2"/>
  <c r="W214" i="2"/>
  <c r="V214" i="2"/>
  <c r="R214" i="2"/>
  <c r="O214" i="2"/>
  <c r="W213" i="2"/>
  <c r="V213" i="2"/>
  <c r="U213" i="2"/>
  <c r="R213" i="2"/>
  <c r="W212" i="2"/>
  <c r="U212" i="2"/>
  <c r="R212" i="2"/>
  <c r="O212" i="2"/>
  <c r="W211" i="2"/>
  <c r="V211" i="2"/>
  <c r="U211" i="2"/>
  <c r="O211" i="2"/>
  <c r="W210" i="2"/>
  <c r="V210" i="2"/>
  <c r="U210" i="2"/>
  <c r="R210" i="2"/>
  <c r="O210" i="2"/>
  <c r="W209" i="2"/>
  <c r="V209" i="2"/>
  <c r="U209" i="2"/>
  <c r="W208" i="2"/>
  <c r="V208" i="2"/>
  <c r="U208" i="2"/>
  <c r="R208" i="2"/>
  <c r="O208" i="2"/>
  <c r="W207" i="2"/>
  <c r="U207" i="2"/>
  <c r="V207" i="2"/>
  <c r="O207" i="2"/>
  <c r="W206" i="2"/>
  <c r="U206" i="2"/>
  <c r="V206" i="2"/>
  <c r="O206" i="2"/>
  <c r="W205" i="2"/>
  <c r="U205" i="2"/>
  <c r="V205" i="2"/>
  <c r="W204" i="2"/>
  <c r="U204" i="2"/>
  <c r="V204" i="2"/>
  <c r="O204" i="2"/>
  <c r="W203" i="2"/>
  <c r="U203" i="2"/>
  <c r="O203" i="2"/>
  <c r="W202" i="2"/>
  <c r="U202" i="2"/>
  <c r="R202" i="2"/>
  <c r="O202" i="2"/>
  <c r="W201" i="2"/>
  <c r="U201" i="2"/>
  <c r="V201" i="2"/>
  <c r="W200" i="2"/>
  <c r="U200" i="2"/>
  <c r="O200" i="2"/>
  <c r="W199" i="2"/>
  <c r="V199" i="2"/>
  <c r="O199" i="2"/>
  <c r="W198" i="2"/>
  <c r="V198" i="2"/>
  <c r="R198" i="2"/>
  <c r="O198" i="2"/>
  <c r="W197" i="2"/>
  <c r="U197" i="2"/>
  <c r="V197" i="2"/>
  <c r="O197" i="2"/>
  <c r="W196" i="2"/>
  <c r="W195" i="2"/>
  <c r="V195" i="2"/>
  <c r="U195" i="2"/>
  <c r="W194" i="2"/>
  <c r="V194" i="2"/>
  <c r="U194" i="2"/>
  <c r="R194" i="2"/>
  <c r="O194" i="2"/>
  <c r="W193" i="2"/>
  <c r="V193" i="2"/>
  <c r="U193" i="2"/>
  <c r="O193" i="2"/>
  <c r="W192" i="2"/>
  <c r="V192" i="2"/>
  <c r="O192" i="2"/>
  <c r="W191" i="2"/>
  <c r="V191" i="2"/>
  <c r="W190" i="2"/>
  <c r="V190" i="2"/>
  <c r="U190" i="2"/>
  <c r="O190" i="2"/>
  <c r="W189" i="2"/>
  <c r="V189" i="2"/>
  <c r="U189" i="2"/>
  <c r="O189" i="2"/>
  <c r="V188" i="2"/>
  <c r="R188" i="2"/>
  <c r="O188" i="2"/>
  <c r="W187" i="2"/>
  <c r="U187" i="2"/>
  <c r="R187" i="2"/>
  <c r="O187" i="2"/>
  <c r="W186" i="2"/>
  <c r="W185" i="2"/>
  <c r="V185" i="2"/>
  <c r="U185" i="2"/>
  <c r="R185" i="2"/>
  <c r="W184" i="2"/>
  <c r="V184" i="2"/>
  <c r="U184" i="2"/>
  <c r="V183" i="2"/>
  <c r="U183" i="2"/>
  <c r="R183" i="2"/>
  <c r="V182" i="2"/>
  <c r="U182" i="2"/>
  <c r="W181" i="2"/>
  <c r="V181" i="2"/>
  <c r="U181" i="2"/>
  <c r="R181" i="2"/>
  <c r="W180" i="2"/>
  <c r="U180" i="2"/>
  <c r="W179" i="2"/>
  <c r="U179" i="2"/>
  <c r="R179" i="2"/>
  <c r="W178" i="2"/>
  <c r="U178" i="2"/>
  <c r="W177" i="2"/>
  <c r="W176" i="2"/>
  <c r="W175" i="2"/>
  <c r="W174" i="2"/>
  <c r="W160" i="2"/>
  <c r="W159" i="2"/>
  <c r="W158" i="2"/>
  <c r="V158" i="2"/>
  <c r="R158" i="2"/>
  <c r="W157" i="2"/>
  <c r="W156" i="2"/>
  <c r="V156" i="2"/>
  <c r="U156" i="2"/>
  <c r="R156" i="2"/>
  <c r="W155" i="2"/>
  <c r="V155" i="2"/>
  <c r="U155" i="2"/>
  <c r="W154" i="2"/>
  <c r="V154" i="2"/>
  <c r="R154" i="2"/>
  <c r="W153" i="2"/>
  <c r="V153" i="2"/>
  <c r="U153" i="2"/>
  <c r="W152" i="2"/>
  <c r="V152" i="2"/>
  <c r="U152" i="2"/>
  <c r="R152" i="2"/>
  <c r="W151" i="2"/>
  <c r="V151" i="2"/>
  <c r="U151" i="2"/>
  <c r="W150" i="2"/>
  <c r="V150" i="2"/>
  <c r="U150" i="2"/>
  <c r="R150" i="2"/>
  <c r="W149" i="2"/>
  <c r="V149" i="2"/>
  <c r="U149" i="2"/>
  <c r="W148" i="2"/>
  <c r="V148" i="2"/>
  <c r="U148" i="2"/>
  <c r="R148" i="2"/>
  <c r="W147" i="2"/>
  <c r="V147" i="2"/>
  <c r="U147" i="2"/>
  <c r="R147" i="2"/>
  <c r="W146" i="2"/>
  <c r="U146" i="2"/>
  <c r="W145" i="2"/>
  <c r="V145" i="2"/>
  <c r="U145" i="2"/>
  <c r="R145" i="2"/>
  <c r="W144" i="2"/>
  <c r="V144" i="2"/>
  <c r="U144" i="2"/>
  <c r="R144" i="2"/>
  <c r="W143" i="2"/>
  <c r="V143" i="2"/>
  <c r="U143" i="2"/>
  <c r="R143" i="2"/>
  <c r="W142" i="2"/>
  <c r="V142" i="2"/>
  <c r="R142" i="2"/>
  <c r="W141" i="2"/>
  <c r="V141" i="2"/>
  <c r="U141" i="2"/>
  <c r="W140" i="2"/>
  <c r="U140" i="2"/>
  <c r="V140" i="2"/>
  <c r="R140" i="2"/>
  <c r="W139" i="2"/>
  <c r="U139" i="2"/>
  <c r="V139" i="2"/>
  <c r="W138" i="2"/>
  <c r="V138" i="2"/>
  <c r="U138" i="2"/>
  <c r="R138" i="2"/>
  <c r="W137" i="2"/>
  <c r="V137" i="2"/>
  <c r="U137" i="2"/>
  <c r="W136" i="2"/>
  <c r="V136" i="2"/>
  <c r="U136" i="2"/>
  <c r="R136" i="2"/>
  <c r="W135" i="2"/>
  <c r="V135" i="2"/>
  <c r="U135" i="2"/>
  <c r="W134" i="2"/>
  <c r="V134" i="2"/>
  <c r="U134" i="2"/>
  <c r="R134" i="2"/>
  <c r="W133" i="2"/>
  <c r="V133" i="2"/>
  <c r="U133" i="2"/>
  <c r="W132" i="2"/>
  <c r="V132" i="2"/>
  <c r="U132" i="2"/>
  <c r="R132" i="2"/>
  <c r="W131" i="2"/>
  <c r="V131" i="2"/>
  <c r="U131" i="2"/>
  <c r="W130" i="2"/>
  <c r="V130" i="2"/>
  <c r="U130" i="2"/>
  <c r="R130" i="2"/>
  <c r="W129" i="2"/>
  <c r="V129" i="2"/>
  <c r="U129" i="2"/>
  <c r="W128" i="2"/>
  <c r="U128" i="2"/>
  <c r="V128" i="2"/>
  <c r="R128" i="2"/>
  <c r="W127" i="2"/>
  <c r="U127" i="2"/>
  <c r="V127" i="2"/>
  <c r="W126" i="2"/>
  <c r="U126" i="2"/>
  <c r="V126" i="2"/>
  <c r="R126" i="2"/>
  <c r="W125" i="2"/>
  <c r="U125" i="2"/>
  <c r="V125" i="2"/>
  <c r="W124" i="2"/>
  <c r="V124" i="2"/>
  <c r="U124" i="2"/>
  <c r="R124" i="2"/>
  <c r="W123" i="2"/>
  <c r="V123" i="2"/>
  <c r="U123" i="2"/>
  <c r="W122" i="2"/>
  <c r="V122" i="2"/>
  <c r="U122" i="2"/>
  <c r="R122" i="2"/>
  <c r="W121" i="2"/>
  <c r="V121" i="2"/>
  <c r="U121" i="2"/>
  <c r="R121" i="2"/>
  <c r="W120" i="2"/>
  <c r="V120" i="2"/>
  <c r="U120" i="2"/>
  <c r="R120" i="2"/>
  <c r="W119" i="2"/>
  <c r="V119" i="2"/>
  <c r="U119" i="2"/>
  <c r="R119" i="2"/>
  <c r="W118" i="2"/>
  <c r="V118" i="2"/>
  <c r="U118" i="2"/>
  <c r="R118" i="2"/>
  <c r="W117" i="2"/>
  <c r="V117" i="2"/>
  <c r="U117" i="2"/>
  <c r="R117" i="2"/>
  <c r="W116" i="2"/>
  <c r="V116" i="2"/>
  <c r="U116" i="2"/>
  <c r="R116" i="2"/>
  <c r="W115" i="2"/>
  <c r="V115" i="2"/>
  <c r="U115" i="2"/>
  <c r="W114" i="2"/>
  <c r="U114" i="2"/>
  <c r="V114" i="2"/>
  <c r="W113" i="2"/>
  <c r="V113" i="2"/>
  <c r="U113" i="2"/>
  <c r="W112" i="2"/>
  <c r="V112" i="2"/>
  <c r="U112" i="2"/>
  <c r="R112" i="2"/>
  <c r="W111" i="2"/>
  <c r="U111" i="2"/>
  <c r="V111" i="2"/>
  <c r="W110" i="2"/>
  <c r="U110" i="2"/>
  <c r="V110" i="2"/>
  <c r="R110" i="2"/>
  <c r="W104" i="2"/>
  <c r="V104" i="2"/>
  <c r="U104" i="2"/>
  <c r="W103" i="2"/>
  <c r="V103" i="2"/>
  <c r="U103" i="2"/>
  <c r="R103" i="2"/>
  <c r="W102" i="2"/>
  <c r="U102" i="2"/>
  <c r="V102" i="2"/>
  <c r="W101" i="2"/>
  <c r="U101" i="2"/>
  <c r="V101" i="2"/>
  <c r="R101" i="2"/>
  <c r="W100" i="2"/>
  <c r="V100" i="2"/>
  <c r="U100" i="2"/>
  <c r="W99" i="2"/>
  <c r="U99" i="2"/>
  <c r="V99" i="2"/>
  <c r="W98" i="2"/>
  <c r="U98" i="2"/>
  <c r="V98" i="2"/>
  <c r="R98" i="2"/>
  <c r="W97" i="2"/>
  <c r="U97" i="2"/>
  <c r="V97" i="2"/>
  <c r="W96" i="2"/>
  <c r="U96" i="2"/>
  <c r="V96" i="2"/>
  <c r="W95" i="2"/>
  <c r="U95" i="2"/>
  <c r="V95" i="2"/>
  <c r="W94" i="2"/>
  <c r="U94" i="2"/>
  <c r="V94" i="2"/>
  <c r="R94" i="2"/>
  <c r="W93" i="2"/>
  <c r="U93" i="2"/>
  <c r="V93" i="2"/>
  <c r="W92" i="2"/>
  <c r="U92" i="2"/>
  <c r="V92" i="2"/>
  <c r="W91" i="2"/>
  <c r="V91" i="2"/>
  <c r="U91" i="2"/>
  <c r="R91" i="2"/>
  <c r="W90" i="2"/>
  <c r="U90" i="2"/>
  <c r="V90" i="2"/>
  <c r="W89" i="2"/>
  <c r="U89" i="2"/>
  <c r="V89" i="2"/>
  <c r="R89" i="2"/>
  <c r="W88" i="2"/>
  <c r="V88" i="2"/>
  <c r="U88" i="2"/>
  <c r="W87" i="2"/>
  <c r="U87" i="2"/>
  <c r="V87" i="2"/>
  <c r="R87" i="2"/>
  <c r="W86" i="2"/>
  <c r="U86" i="2"/>
  <c r="V86" i="2"/>
  <c r="W85" i="2"/>
  <c r="U85" i="2"/>
  <c r="V85" i="2"/>
  <c r="R85" i="2"/>
  <c r="W84" i="2"/>
  <c r="U84" i="2"/>
  <c r="V84" i="2"/>
  <c r="R84" i="2"/>
  <c r="W83" i="2"/>
  <c r="U83" i="2"/>
  <c r="V83" i="2"/>
  <c r="R83" i="2"/>
  <c r="W82" i="2"/>
  <c r="U82" i="2"/>
  <c r="V82" i="2"/>
  <c r="R82" i="2"/>
  <c r="W81" i="2"/>
  <c r="V81" i="2"/>
  <c r="U81" i="2"/>
  <c r="R81" i="2"/>
  <c r="W80" i="2"/>
  <c r="V80" i="2"/>
  <c r="U80" i="2"/>
  <c r="W79" i="2"/>
  <c r="V79" i="2"/>
  <c r="U79" i="2"/>
  <c r="R79" i="2"/>
  <c r="W78" i="2"/>
  <c r="V78" i="2"/>
  <c r="U78" i="2"/>
  <c r="W77" i="2"/>
  <c r="V77" i="2"/>
  <c r="U77" i="2"/>
  <c r="R77" i="2"/>
  <c r="W76" i="2"/>
  <c r="U76" i="2"/>
  <c r="V76" i="2"/>
  <c r="W75" i="2"/>
  <c r="U75" i="2"/>
  <c r="V75" i="2"/>
  <c r="R75" i="2"/>
  <c r="W74" i="2"/>
  <c r="U74" i="2"/>
  <c r="V74" i="2"/>
  <c r="W73" i="2"/>
  <c r="U73" i="2"/>
  <c r="V73" i="2"/>
  <c r="W72" i="2"/>
  <c r="U72" i="2"/>
  <c r="V72" i="2"/>
  <c r="R72" i="2"/>
  <c r="W71" i="2"/>
  <c r="V71" i="2"/>
  <c r="U71" i="2"/>
  <c r="W70" i="2"/>
  <c r="V70" i="2"/>
  <c r="U70" i="2"/>
  <c r="R70" i="2"/>
  <c r="W69" i="2"/>
  <c r="U69" i="2"/>
  <c r="V69" i="2"/>
  <c r="W68" i="2"/>
  <c r="U68" i="2"/>
  <c r="V68" i="2"/>
  <c r="R68" i="2"/>
  <c r="W67" i="2"/>
  <c r="V67" i="2"/>
  <c r="U67" i="2"/>
  <c r="W66" i="2"/>
  <c r="V66" i="2"/>
  <c r="U66" i="2"/>
  <c r="R66" i="2"/>
  <c r="W65" i="2"/>
  <c r="V65" i="2"/>
  <c r="U65" i="2"/>
  <c r="W64" i="2"/>
  <c r="U64" i="2"/>
  <c r="V64" i="2"/>
  <c r="R64" i="2"/>
  <c r="W63" i="2"/>
  <c r="U63" i="2"/>
  <c r="V63" i="2"/>
  <c r="W62" i="2"/>
  <c r="U62" i="2"/>
  <c r="V62" i="2"/>
  <c r="W61" i="2"/>
  <c r="U61" i="2"/>
  <c r="V61" i="2"/>
  <c r="R61" i="2"/>
  <c r="W60" i="2"/>
  <c r="U60" i="2"/>
  <c r="V60" i="2"/>
  <c r="W59" i="2"/>
  <c r="U59" i="2"/>
  <c r="V59" i="2"/>
  <c r="R59" i="2"/>
  <c r="W58" i="2"/>
  <c r="V58" i="2"/>
  <c r="U58" i="2"/>
  <c r="W57" i="2"/>
  <c r="V57" i="2"/>
  <c r="U57" i="2"/>
  <c r="R57" i="2"/>
  <c r="W56" i="2"/>
  <c r="V56" i="2"/>
  <c r="U56" i="2"/>
  <c r="W55" i="2"/>
  <c r="V55" i="2"/>
  <c r="U55" i="2"/>
  <c r="R55" i="2"/>
  <c r="W54" i="2"/>
  <c r="U54" i="2"/>
  <c r="V54" i="2"/>
  <c r="W53" i="2"/>
  <c r="U53" i="2"/>
  <c r="V53" i="2"/>
  <c r="W52" i="2"/>
  <c r="U52" i="2"/>
  <c r="V52" i="2"/>
  <c r="W51" i="2"/>
  <c r="U51" i="2"/>
  <c r="V51" i="2"/>
  <c r="R51" i="2"/>
  <c r="W50" i="2"/>
  <c r="U50" i="2"/>
  <c r="V50" i="2"/>
  <c r="W49" i="2"/>
  <c r="U49" i="2"/>
  <c r="V49" i="2"/>
  <c r="W48" i="2"/>
  <c r="U48" i="2"/>
  <c r="V48" i="2"/>
  <c r="R48" i="2"/>
  <c r="W47" i="2"/>
  <c r="U47" i="2"/>
  <c r="V47" i="2"/>
  <c r="W46" i="2"/>
  <c r="U46" i="2"/>
  <c r="V46" i="2"/>
  <c r="R46" i="2"/>
  <c r="W45" i="2"/>
  <c r="U45" i="2"/>
  <c r="V45" i="2"/>
  <c r="R45" i="2"/>
  <c r="W44" i="2"/>
  <c r="V44" i="2"/>
  <c r="U44" i="2"/>
  <c r="W43" i="2"/>
  <c r="V43" i="2"/>
  <c r="U43" i="2"/>
  <c r="R43" i="2"/>
  <c r="W42" i="2"/>
  <c r="V42" i="2"/>
  <c r="U42" i="2"/>
  <c r="W41" i="2"/>
  <c r="U41" i="2"/>
  <c r="V41" i="2"/>
  <c r="R41" i="2"/>
  <c r="W40" i="2"/>
  <c r="U40" i="2"/>
  <c r="V40" i="2"/>
  <c r="W39" i="2"/>
  <c r="U39" i="2"/>
  <c r="V39" i="2"/>
  <c r="R39" i="2"/>
  <c r="W38" i="2"/>
  <c r="U38" i="2"/>
  <c r="V38" i="2"/>
  <c r="W37" i="2"/>
  <c r="V37" i="2"/>
  <c r="U37" i="2"/>
  <c r="R37" i="2"/>
  <c r="W36" i="2"/>
  <c r="U36" i="2"/>
  <c r="V36" i="2"/>
  <c r="R36" i="2"/>
  <c r="W35" i="2"/>
  <c r="U35" i="2"/>
  <c r="V35" i="2"/>
  <c r="R35" i="2"/>
  <c r="W34" i="2"/>
  <c r="U34" i="2"/>
  <c r="V34" i="2"/>
  <c r="R34" i="2"/>
  <c r="W33" i="2"/>
  <c r="U33" i="2"/>
  <c r="V33" i="2"/>
  <c r="R33" i="2"/>
  <c r="W32" i="2"/>
  <c r="U32" i="2"/>
  <c r="V32" i="2"/>
  <c r="R32" i="2"/>
  <c r="W31" i="2"/>
  <c r="U31" i="2"/>
  <c r="V31" i="2"/>
  <c r="R31" i="2"/>
  <c r="W30" i="2"/>
  <c r="U30" i="2"/>
  <c r="V30" i="2"/>
  <c r="R30" i="2"/>
  <c r="W29" i="2"/>
  <c r="U29" i="2"/>
  <c r="V29" i="2"/>
  <c r="W28" i="2"/>
  <c r="V28" i="2"/>
  <c r="U28" i="2"/>
  <c r="R28" i="2"/>
  <c r="W27" i="2"/>
  <c r="V27" i="2"/>
  <c r="U27" i="2"/>
  <c r="R27" i="2"/>
  <c r="W26" i="2"/>
  <c r="V26" i="2"/>
  <c r="U26" i="2"/>
  <c r="R26" i="2"/>
  <c r="W25" i="2"/>
  <c r="U25" i="2"/>
  <c r="V25" i="2"/>
  <c r="R25" i="2"/>
  <c r="W24" i="2"/>
  <c r="U24" i="2"/>
  <c r="V24" i="2"/>
  <c r="W23" i="2"/>
  <c r="V23" i="2"/>
  <c r="U23" i="2"/>
  <c r="R23" i="2"/>
  <c r="W22" i="2"/>
  <c r="V22" i="2"/>
  <c r="U22" i="2"/>
  <c r="W21" i="2"/>
  <c r="V21" i="2"/>
  <c r="U21" i="2"/>
  <c r="R21" i="2"/>
  <c r="W20" i="2"/>
  <c r="V20" i="2"/>
  <c r="U20" i="2"/>
  <c r="W19" i="2"/>
  <c r="U19" i="2"/>
  <c r="V19" i="2"/>
  <c r="R19" i="2"/>
  <c r="W18" i="2"/>
  <c r="U18" i="2"/>
  <c r="V18" i="2"/>
  <c r="W17" i="2"/>
  <c r="U17" i="2"/>
  <c r="V17" i="2"/>
  <c r="R17" i="2"/>
  <c r="W16" i="2"/>
  <c r="U16" i="2"/>
  <c r="V16" i="2"/>
  <c r="W15" i="2"/>
  <c r="U15" i="2"/>
  <c r="V15" i="2"/>
  <c r="R15" i="2"/>
  <c r="W14" i="2"/>
  <c r="U14" i="2"/>
  <c r="V14" i="2"/>
  <c r="R14" i="2"/>
  <c r="W13" i="2"/>
  <c r="U13" i="2"/>
  <c r="V13" i="2"/>
  <c r="R13" i="2"/>
  <c r="W12" i="2"/>
  <c r="U12" i="2"/>
  <c r="V12" i="2"/>
  <c r="R12" i="2"/>
  <c r="W11" i="2"/>
  <c r="U11" i="2"/>
  <c r="V11" i="2"/>
  <c r="R11" i="2"/>
  <c r="W10" i="2"/>
  <c r="U10" i="2"/>
  <c r="V10" i="2"/>
  <c r="W9" i="2"/>
  <c r="U9" i="2"/>
  <c r="V9" i="2"/>
  <c r="R9" i="2"/>
  <c r="W8" i="2"/>
  <c r="U8" i="2"/>
  <c r="V8" i="2"/>
  <c r="R8" i="2"/>
  <c r="W7" i="2"/>
  <c r="U7" i="2"/>
  <c r="V7" i="2"/>
  <c r="X6" i="2"/>
  <c r="W6" i="2"/>
  <c r="V6" i="2"/>
  <c r="U6" i="2"/>
  <c r="B6" i="1"/>
  <c r="A170" i="5" l="1"/>
  <c r="A172" i="5"/>
  <c r="A173" i="5"/>
  <c r="Q2" i="2"/>
  <c r="I342" i="1"/>
  <c r="A171" i="5"/>
  <c r="A165" i="5"/>
  <c r="A167" i="5"/>
  <c r="A179" i="5"/>
  <c r="A164" i="5"/>
  <c r="A175" i="5"/>
  <c r="A176" i="5"/>
  <c r="A177" i="5"/>
  <c r="A174" i="5"/>
  <c r="A180" i="5"/>
  <c r="A181" i="5"/>
  <c r="A178" i="5"/>
  <c r="A169" i="5"/>
  <c r="A166" i="5"/>
  <c r="A168" i="5"/>
  <c r="A159" i="5"/>
  <c r="A160" i="5"/>
  <c r="A161" i="5"/>
  <c r="A72" i="5"/>
  <c r="A236" i="5"/>
  <c r="A27" i="5"/>
  <c r="A302" i="5"/>
  <c r="A255" i="5"/>
  <c r="A205" i="5"/>
  <c r="A193" i="5"/>
  <c r="A333" i="5"/>
  <c r="A318" i="5"/>
  <c r="A308" i="5"/>
  <c r="A11" i="5"/>
  <c r="A158" i="5"/>
  <c r="A60" i="5"/>
  <c r="A100" i="5"/>
  <c r="A150" i="5"/>
  <c r="A76" i="5"/>
  <c r="A146" i="5"/>
  <c r="A36" i="5"/>
  <c r="A92" i="5"/>
  <c r="A108" i="5"/>
  <c r="A114" i="5"/>
  <c r="A118" i="5"/>
  <c r="A122" i="5"/>
  <c r="A126" i="5"/>
  <c r="A130" i="5"/>
  <c r="A134" i="5"/>
  <c r="A138" i="5"/>
  <c r="A142" i="5"/>
  <c r="A326" i="5"/>
  <c r="A18" i="5"/>
  <c r="A20" i="5"/>
  <c r="A154" i="5"/>
  <c r="A32" i="5"/>
  <c r="A44" i="5"/>
  <c r="A17" i="5"/>
  <c r="A29" i="5"/>
  <c r="A153" i="5"/>
  <c r="A117" i="5"/>
  <c r="A64" i="5"/>
  <c r="A149" i="5"/>
  <c r="A298" i="5"/>
  <c r="A274" i="5"/>
  <c r="A148" i="5"/>
  <c r="A132" i="5"/>
  <c r="A116" i="5"/>
  <c r="A33" i="5"/>
  <c r="A49" i="5"/>
  <c r="A65" i="5"/>
  <c r="A81" i="5"/>
  <c r="A97" i="5"/>
  <c r="A113" i="5"/>
  <c r="A46" i="5"/>
  <c r="A62" i="5"/>
  <c r="A78" i="5"/>
  <c r="A94" i="5"/>
  <c r="A110" i="5"/>
  <c r="A43" i="5"/>
  <c r="A59" i="5"/>
  <c r="A75" i="5"/>
  <c r="A91" i="5"/>
  <c r="A107" i="5"/>
  <c r="A336" i="5"/>
  <c r="A147" i="5"/>
  <c r="A131" i="5"/>
  <c r="A115" i="5"/>
  <c r="A56" i="5"/>
  <c r="A188" i="5"/>
  <c r="A252" i="5"/>
  <c r="A244" i="5"/>
  <c r="A290" i="5"/>
  <c r="A201" i="5"/>
  <c r="A305" i="5"/>
  <c r="A269" i="5"/>
  <c r="A251" i="5"/>
  <c r="A210" i="5"/>
  <c r="A275" i="5"/>
  <c r="A260" i="5"/>
  <c r="A225" i="5"/>
  <c r="A185" i="5"/>
  <c r="A300" i="5"/>
  <c r="A330" i="5"/>
  <c r="A303" i="5"/>
  <c r="A285" i="5"/>
  <c r="A277" i="5"/>
  <c r="A243" i="5"/>
  <c r="A184" i="5"/>
  <c r="A215" i="5"/>
  <c r="A334" i="5"/>
  <c r="A316" i="5"/>
  <c r="A292" i="5"/>
  <c r="A278" i="5"/>
  <c r="A258" i="5"/>
  <c r="A241" i="5"/>
  <c r="A328" i="5"/>
  <c r="A315" i="5"/>
  <c r="A230" i="5"/>
  <c r="A223" i="5"/>
  <c r="A310" i="5"/>
  <c r="A239" i="5"/>
  <c r="A231" i="5"/>
  <c r="A217" i="5"/>
  <c r="A200" i="5"/>
  <c r="A187" i="5"/>
  <c r="A26" i="5"/>
  <c r="A220" i="5"/>
  <c r="A199" i="5"/>
  <c r="A80" i="5"/>
  <c r="A24" i="5"/>
  <c r="A129" i="5"/>
  <c r="A112" i="5"/>
  <c r="A48" i="5"/>
  <c r="A137" i="5"/>
  <c r="A296" i="5"/>
  <c r="A317" i="5"/>
  <c r="A144" i="5"/>
  <c r="A128" i="5"/>
  <c r="A84" i="5"/>
  <c r="A37" i="5"/>
  <c r="A53" i="5"/>
  <c r="A69" i="5"/>
  <c r="A85" i="5"/>
  <c r="A101" i="5"/>
  <c r="A34" i="5"/>
  <c r="A50" i="5"/>
  <c r="A66" i="5"/>
  <c r="A82" i="5"/>
  <c r="A98" i="5"/>
  <c r="A31" i="5"/>
  <c r="A47" i="5"/>
  <c r="A63" i="5"/>
  <c r="A79" i="5"/>
  <c r="A95" i="5"/>
  <c r="A111" i="5"/>
  <c r="A254" i="5"/>
  <c r="A143" i="5"/>
  <c r="A127" i="5"/>
  <c r="A104" i="5"/>
  <c r="A323" i="5"/>
  <c r="A304" i="5"/>
  <c r="A250" i="5"/>
  <c r="A242" i="5"/>
  <c r="A297" i="5"/>
  <c r="A343" i="5"/>
  <c r="A293" i="5"/>
  <c r="A267" i="5"/>
  <c r="A247" i="5"/>
  <c r="A266" i="5"/>
  <c r="A237" i="5"/>
  <c r="A222" i="5"/>
  <c r="A162" i="5"/>
  <c r="A341" i="5"/>
  <c r="A332" i="5"/>
  <c r="A301" i="5"/>
  <c r="A283" i="5"/>
  <c r="A270" i="5"/>
  <c r="A224" i="5"/>
  <c r="A198" i="5"/>
  <c r="A329" i="5"/>
  <c r="A312" i="5"/>
  <c r="A291" i="5"/>
  <c r="A272" i="5"/>
  <c r="A253" i="5"/>
  <c r="A219" i="5"/>
  <c r="A324" i="5"/>
  <c r="A311" i="5"/>
  <c r="A202" i="5"/>
  <c r="A207" i="5"/>
  <c r="A295" i="5"/>
  <c r="A229" i="5"/>
  <c r="A227" i="5"/>
  <c r="A213" i="5"/>
  <c r="A196" i="5"/>
  <c r="A183" i="5"/>
  <c r="A21" i="5"/>
  <c r="A19" i="5"/>
  <c r="A216" i="5"/>
  <c r="A195" i="5"/>
  <c r="A163" i="5"/>
  <c r="A121" i="5"/>
  <c r="A157" i="5"/>
  <c r="A276" i="5"/>
  <c r="A136" i="5"/>
  <c r="A52" i="5"/>
  <c r="A61" i="5"/>
  <c r="A93" i="5"/>
  <c r="A42" i="5"/>
  <c r="A74" i="5"/>
  <c r="A106" i="5"/>
  <c r="A55" i="5"/>
  <c r="A87" i="5"/>
  <c r="A40" i="5"/>
  <c r="A125" i="5"/>
  <c r="A96" i="5"/>
  <c r="A342" i="5"/>
  <c r="A133" i="5"/>
  <c r="A288" i="5"/>
  <c r="A156" i="5"/>
  <c r="A140" i="5"/>
  <c r="A124" i="5"/>
  <c r="A68" i="5"/>
  <c r="A41" i="5"/>
  <c r="A57" i="5"/>
  <c r="A73" i="5"/>
  <c r="A89" i="5"/>
  <c r="A105" i="5"/>
  <c r="A38" i="5"/>
  <c r="A54" i="5"/>
  <c r="A70" i="5"/>
  <c r="A86" i="5"/>
  <c r="A102" i="5"/>
  <c r="A35" i="5"/>
  <c r="A51" i="5"/>
  <c r="A67" i="5"/>
  <c r="A83" i="5"/>
  <c r="A99" i="5"/>
  <c r="A145" i="5"/>
  <c r="A155" i="5"/>
  <c r="A139" i="5"/>
  <c r="A123" i="5"/>
  <c r="A88" i="5"/>
  <c r="A294" i="5"/>
  <c r="A340" i="5"/>
  <c r="A248" i="5"/>
  <c r="A240" i="5"/>
  <c r="A265" i="5"/>
  <c r="A322" i="5"/>
  <c r="A273" i="5"/>
  <c r="A261" i="5"/>
  <c r="A228" i="5"/>
  <c r="A264" i="5"/>
  <c r="A232" i="5"/>
  <c r="A218" i="5"/>
  <c r="A338" i="5"/>
  <c r="A337" i="5"/>
  <c r="A313" i="5"/>
  <c r="A299" i="5"/>
  <c r="A281" i="5"/>
  <c r="A259" i="5"/>
  <c r="A197" i="5"/>
  <c r="A189" i="5"/>
  <c r="A344" i="5"/>
  <c r="A325" i="5"/>
  <c r="A307" i="5"/>
  <c r="A286" i="5"/>
  <c r="A268" i="5"/>
  <c r="A249" i="5"/>
  <c r="A203" i="5"/>
  <c r="A320" i="5"/>
  <c r="A306" i="5"/>
  <c r="A238" i="5"/>
  <c r="A194" i="5"/>
  <c r="A289" i="5"/>
  <c r="A212" i="5"/>
  <c r="A226" i="5"/>
  <c r="A209" i="5"/>
  <c r="A192" i="5"/>
  <c r="A182" i="5"/>
  <c r="A25" i="5"/>
  <c r="A23" i="5"/>
  <c r="A208" i="5"/>
  <c r="A190" i="5"/>
  <c r="A28" i="5"/>
  <c r="A30" i="5"/>
  <c r="A314" i="5"/>
  <c r="A152" i="5"/>
  <c r="A120" i="5"/>
  <c r="A45" i="5"/>
  <c r="A77" i="5"/>
  <c r="A109" i="5"/>
  <c r="A58" i="5"/>
  <c r="A90" i="5"/>
  <c r="A39" i="5"/>
  <c r="A71" i="5"/>
  <c r="A103" i="5"/>
  <c r="A151" i="5"/>
  <c r="A22" i="5"/>
  <c r="A221" i="5"/>
  <c r="A235" i="5"/>
  <c r="A245" i="5"/>
  <c r="A321" i="5"/>
  <c r="A257" i="5"/>
  <c r="A335" i="5"/>
  <c r="A262" i="5"/>
  <c r="A271" i="5"/>
  <c r="A246" i="5"/>
  <c r="A119" i="5"/>
  <c r="A186" i="5"/>
  <c r="A211" i="5"/>
  <c r="A234" i="5"/>
  <c r="A263" i="5"/>
  <c r="A339" i="5"/>
  <c r="A279" i="5"/>
  <c r="A331" i="5"/>
  <c r="A280" i="5"/>
  <c r="A327" i="5"/>
  <c r="A309" i="5"/>
  <c r="A135" i="5"/>
  <c r="A204" i="5"/>
  <c r="A191" i="5"/>
  <c r="A256" i="5"/>
  <c r="A319" i="5"/>
  <c r="A282" i="5"/>
  <c r="A233" i="5"/>
  <c r="A287" i="5"/>
  <c r="A214" i="5"/>
  <c r="A206" i="5"/>
  <c r="A284" i="5"/>
  <c r="A141" i="5"/>
  <c r="V220" i="2"/>
  <c r="V228" i="2"/>
  <c r="V232" i="2"/>
  <c r="U240" i="2"/>
  <c r="V248" i="2"/>
  <c r="R256" i="2"/>
  <c r="R264" i="2"/>
  <c r="V276" i="2"/>
  <c r="V284" i="2"/>
  <c r="R288" i="2"/>
  <c r="R300" i="2"/>
  <c r="U312" i="2"/>
  <c r="V320" i="2"/>
  <c r="Q343" i="2"/>
  <c r="I343" i="1" s="1"/>
  <c r="R303" i="2"/>
  <c r="U303" i="2"/>
  <c r="R283" i="2"/>
  <c r="V283" i="2"/>
  <c r="Q345" i="2"/>
  <c r="I345" i="1" s="1"/>
  <c r="W188" i="2"/>
  <c r="W342" i="2" s="1"/>
  <c r="C18" i="4" s="1"/>
  <c r="C20" i="4" s="1"/>
  <c r="D20" i="4" s="1"/>
  <c r="U192" i="2"/>
  <c r="R200" i="2"/>
  <c r="R216" i="2"/>
  <c r="V224" i="2"/>
  <c r="V244" i="2"/>
  <c r="R260" i="2"/>
  <c r="R270" i="2"/>
  <c r="V280" i="2"/>
  <c r="R290" i="2"/>
  <c r="U292" i="2"/>
  <c r="R294" i="2"/>
  <c r="U296" i="2"/>
  <c r="R316" i="2"/>
  <c r="V318" i="2"/>
  <c r="R328" i="2"/>
  <c r="R330" i="2"/>
  <c r="R336" i="2"/>
  <c r="B61" i="4"/>
  <c r="D61" i="4" s="1"/>
  <c r="R259" i="2"/>
  <c r="A15" i="5"/>
  <c r="A12" i="5"/>
  <c r="A13" i="5"/>
  <c r="A16" i="5"/>
  <c r="A14" i="5"/>
  <c r="R7" i="2"/>
  <c r="R29" i="2"/>
  <c r="O7" i="2"/>
  <c r="R146" i="2"/>
  <c r="O146" i="2"/>
  <c r="R123" i="2"/>
  <c r="R125" i="2"/>
  <c r="R127" i="2"/>
  <c r="R129" i="2"/>
  <c r="R131" i="2"/>
  <c r="R133" i="2"/>
  <c r="R135" i="2"/>
  <c r="R137" i="2"/>
  <c r="R139" i="2"/>
  <c r="R141" i="2"/>
  <c r="R114" i="2"/>
  <c r="O118" i="2"/>
  <c r="O114" i="2"/>
  <c r="R96" i="2"/>
  <c r="R100" i="2"/>
  <c r="R86" i="2"/>
  <c r="R88" i="2"/>
  <c r="R90" i="2"/>
  <c r="R92" i="2"/>
  <c r="R74" i="2"/>
  <c r="O69" i="2"/>
  <c r="R62" i="2"/>
  <c r="O62" i="2"/>
  <c r="O58" i="2"/>
  <c r="R47" i="2"/>
  <c r="R49" i="2"/>
  <c r="R53" i="2"/>
  <c r="O51" i="2"/>
  <c r="O47" i="2"/>
  <c r="R38" i="2"/>
  <c r="R40" i="2"/>
  <c r="R42" i="2"/>
  <c r="R44" i="2"/>
  <c r="O42" i="2"/>
  <c r="O38" i="2"/>
  <c r="O33" i="2"/>
  <c r="O29" i="2"/>
  <c r="R10" i="2"/>
  <c r="R6" i="2"/>
  <c r="AB6" i="2"/>
  <c r="AC6" i="2" s="1"/>
  <c r="J11" i="5"/>
  <c r="K11" i="5" s="1"/>
  <c r="L11" i="5" s="1"/>
  <c r="M11" i="5" s="1"/>
  <c r="O213" i="2"/>
  <c r="R265" i="2"/>
  <c r="R269" i="2"/>
  <c r="O317" i="2"/>
  <c r="O325" i="2"/>
  <c r="O333" i="2"/>
  <c r="O191" i="2"/>
  <c r="O195" i="2"/>
  <c r="R197" i="2"/>
  <c r="O155" i="2"/>
  <c r="O153" i="2"/>
  <c r="O151" i="2"/>
  <c r="O149" i="2"/>
  <c r="R178" i="2"/>
  <c r="R180" i="2"/>
  <c r="R182" i="2"/>
  <c r="R184" i="2"/>
  <c r="O184" i="2"/>
  <c r="O182" i="2"/>
  <c r="O180" i="2"/>
  <c r="O178" i="2"/>
  <c r="O176" i="2"/>
  <c r="O143" i="2"/>
  <c r="F62" i="4"/>
  <c r="AB143" i="2"/>
  <c r="AC143" i="2" s="1"/>
  <c r="AB131" i="2"/>
  <c r="AC131" i="2" s="1"/>
  <c r="O131" i="2"/>
  <c r="AB129" i="2"/>
  <c r="AC129" i="2" s="1"/>
  <c r="O129" i="2"/>
  <c r="AB127" i="2"/>
  <c r="AC127" i="2" s="1"/>
  <c r="O127" i="2"/>
  <c r="AB125" i="2"/>
  <c r="AC125" i="2" s="1"/>
  <c r="O125" i="2"/>
  <c r="AB123" i="2"/>
  <c r="AC123" i="2" s="1"/>
  <c r="O123" i="2"/>
  <c r="AB121" i="2"/>
  <c r="AC121" i="2" s="1"/>
  <c r="O121" i="2"/>
  <c r="AB119" i="2"/>
  <c r="AC119" i="2" s="1"/>
  <c r="O119" i="2"/>
  <c r="AB117" i="2"/>
  <c r="AC117" i="2" s="1"/>
  <c r="O117" i="2"/>
  <c r="AB115" i="2"/>
  <c r="AC115" i="2" s="1"/>
  <c r="O115" i="2"/>
  <c r="AB113" i="2"/>
  <c r="AC113" i="2" s="1"/>
  <c r="O113" i="2"/>
  <c r="AB111" i="2"/>
  <c r="AC111" i="2" s="1"/>
  <c r="O111" i="2"/>
  <c r="AB104" i="2"/>
  <c r="AC104" i="2" s="1"/>
  <c r="O104" i="2"/>
  <c r="F60" i="4"/>
  <c r="AB102" i="2"/>
  <c r="AC102" i="2" s="1"/>
  <c r="O102" i="2"/>
  <c r="AB100" i="2"/>
  <c r="AC100" i="2" s="1"/>
  <c r="O100" i="2"/>
  <c r="AB98" i="2"/>
  <c r="AC98" i="2" s="1"/>
  <c r="O98" i="2"/>
  <c r="AB96" i="2"/>
  <c r="AC96" i="2" s="1"/>
  <c r="O96" i="2"/>
  <c r="D58" i="4"/>
  <c r="D59" i="4"/>
  <c r="D62" i="4"/>
  <c r="C59" i="4"/>
  <c r="C58" i="4"/>
  <c r="D60" i="4"/>
  <c r="C62" i="4"/>
  <c r="R76" i="2"/>
  <c r="R78" i="2"/>
  <c r="R80" i="2"/>
  <c r="R63" i="2"/>
  <c r="R65" i="2"/>
  <c r="R67" i="2"/>
  <c r="R69" i="2"/>
  <c r="R71" i="2"/>
  <c r="R73" i="2"/>
  <c r="R50" i="2"/>
  <c r="R52" i="2"/>
  <c r="R54" i="2"/>
  <c r="R56" i="2"/>
  <c r="R58" i="2"/>
  <c r="R60" i="2"/>
  <c r="R16" i="2"/>
  <c r="R18" i="2"/>
  <c r="R20" i="2"/>
  <c r="R22" i="2"/>
  <c r="R24" i="2"/>
  <c r="R113" i="2"/>
  <c r="R115" i="2"/>
  <c r="R102" i="2"/>
  <c r="R104" i="2"/>
  <c r="R111" i="2"/>
  <c r="R93" i="2"/>
  <c r="R95" i="2"/>
  <c r="R97" i="2"/>
  <c r="R99" i="2"/>
  <c r="R339" i="2"/>
  <c r="R335" i="2"/>
  <c r="R333" i="2"/>
  <c r="R331" i="2"/>
  <c r="R329" i="2"/>
  <c r="R327" i="2"/>
  <c r="R325" i="2"/>
  <c r="R323" i="2"/>
  <c r="R321" i="2"/>
  <c r="R319" i="2"/>
  <c r="R317" i="2"/>
  <c r="R315" i="2"/>
  <c r="R199" i="2"/>
  <c r="R201" i="2"/>
  <c r="R203" i="2"/>
  <c r="R205" i="2"/>
  <c r="R207" i="2"/>
  <c r="R209" i="2"/>
  <c r="R211" i="2"/>
  <c r="R215" i="2"/>
  <c r="R217" i="2"/>
  <c r="R223" i="2"/>
  <c r="R225" i="2"/>
  <c r="R227" i="2"/>
  <c r="R229" i="2"/>
  <c r="O233" i="2"/>
  <c r="O235" i="2"/>
  <c r="O237" i="2"/>
  <c r="O239" i="2"/>
  <c r="O241" i="2"/>
  <c r="O243" i="2"/>
  <c r="O245" i="2"/>
  <c r="O247" i="2"/>
  <c r="O249" i="2"/>
  <c r="O251" i="2"/>
  <c r="O253" i="2"/>
  <c r="O255" i="2"/>
  <c r="O257" i="2"/>
  <c r="O259" i="2"/>
  <c r="O263" i="2"/>
  <c r="O265" i="2"/>
  <c r="O267" i="2"/>
  <c r="O269" i="2"/>
  <c r="O273" i="2"/>
  <c r="O275" i="2"/>
  <c r="O277" i="2"/>
  <c r="O279" i="2"/>
  <c r="O281" i="2"/>
  <c r="O283" i="2"/>
  <c r="O285" i="2"/>
  <c r="O287" i="2"/>
  <c r="O291" i="2"/>
  <c r="O295" i="2"/>
  <c r="O297" i="2"/>
  <c r="O299" i="2"/>
  <c r="O301" i="2"/>
  <c r="O303" i="2"/>
  <c r="O305" i="2"/>
  <c r="O307" i="2"/>
  <c r="O309" i="2"/>
  <c r="O311" i="2"/>
  <c r="O313" i="2"/>
  <c r="O315" i="2"/>
  <c r="O319" i="2"/>
  <c r="O323" i="2"/>
  <c r="O327" i="2"/>
  <c r="O331" i="2"/>
  <c r="O335" i="2"/>
  <c r="R189" i="2"/>
  <c r="R191" i="2"/>
  <c r="R193" i="2"/>
  <c r="R195" i="2"/>
  <c r="R149" i="2"/>
  <c r="R151" i="2"/>
  <c r="R153" i="2"/>
  <c r="R155" i="2"/>
  <c r="Y228" i="2"/>
  <c r="Y246" i="2"/>
  <c r="Y31" i="2"/>
  <c r="Y49" i="2"/>
  <c r="Y58" i="2"/>
  <c r="Y82" i="2"/>
  <c r="Y90" i="2"/>
  <c r="Y98" i="2"/>
  <c r="Y103" i="2"/>
  <c r="Y113" i="2"/>
  <c r="Y125" i="2"/>
  <c r="Y144" i="2"/>
  <c r="Y7" i="2"/>
  <c r="Y17" i="2"/>
  <c r="Y22" i="2"/>
  <c r="Y28" i="2"/>
  <c r="Y43" i="2"/>
  <c r="Y68" i="2"/>
  <c r="Y75" i="2"/>
  <c r="Y79" i="2"/>
  <c r="Y116" i="2"/>
  <c r="Y118" i="2"/>
  <c r="Y120" i="2"/>
  <c r="Y122" i="2"/>
  <c r="Y124" i="2"/>
  <c r="Y129" i="2"/>
  <c r="Y131" i="2"/>
  <c r="Y133" i="2"/>
  <c r="Y135" i="2"/>
  <c r="Y137" i="2"/>
  <c r="Y197" i="2"/>
  <c r="Y199" i="2"/>
  <c r="Y206" i="2"/>
  <c r="Y208" i="2"/>
  <c r="Y210" i="2"/>
  <c r="Y212" i="2"/>
  <c r="Y213" i="2"/>
  <c r="Y214" i="2"/>
  <c r="Y216" i="2"/>
  <c r="Y218" i="2"/>
  <c r="Y231" i="2"/>
  <c r="Y233" i="2"/>
  <c r="Y236" i="2"/>
  <c r="Y240" i="2"/>
  <c r="Y242" i="2"/>
  <c r="Y244" i="2"/>
  <c r="Y270" i="2"/>
  <c r="Y284" i="2"/>
  <c r="Y327" i="2"/>
  <c r="Y332" i="2"/>
  <c r="Y339" i="2"/>
  <c r="Y29" i="2"/>
  <c r="Y51" i="2"/>
  <c r="Y64" i="2"/>
  <c r="Y93" i="2"/>
  <c r="Y148" i="2"/>
  <c r="Y12" i="2"/>
  <c r="Y20" i="2"/>
  <c r="Y26" i="2"/>
  <c r="Y41" i="2"/>
  <c r="Y63" i="2"/>
  <c r="Y72" i="2"/>
  <c r="Y77" i="2"/>
  <c r="Y81" i="2"/>
  <c r="Y92" i="2"/>
  <c r="Y114" i="2"/>
  <c r="Y6" i="2"/>
  <c r="Y14" i="2"/>
  <c r="Y30" i="2"/>
  <c r="Y33" i="2"/>
  <c r="Y35" i="2"/>
  <c r="Y38" i="2"/>
  <c r="Y40" i="2"/>
  <c r="Y45" i="2"/>
  <c r="Y47" i="2"/>
  <c r="Y50" i="2"/>
  <c r="Y53" i="2"/>
  <c r="Y55" i="2"/>
  <c r="Y57" i="2"/>
  <c r="Y59" i="2"/>
  <c r="Y65" i="2"/>
  <c r="Y67" i="2"/>
  <c r="Y74" i="2"/>
  <c r="Y84" i="2"/>
  <c r="Y87" i="2"/>
  <c r="Y89" i="2"/>
  <c r="Y91" i="2"/>
  <c r="Y94" i="2"/>
  <c r="Y97" i="2"/>
  <c r="Y99" i="2"/>
  <c r="Y102" i="2"/>
  <c r="Y104" i="2"/>
  <c r="Y110" i="2"/>
  <c r="Y112" i="2"/>
  <c r="Y126" i="2"/>
  <c r="Y139" i="2"/>
  <c r="Y141" i="2"/>
  <c r="Y143" i="2"/>
  <c r="Y145" i="2"/>
  <c r="Y147" i="2"/>
  <c r="Y149" i="2"/>
  <c r="Y151" i="2"/>
  <c r="Y153" i="2"/>
  <c r="Y155" i="2"/>
  <c r="Y157" i="2"/>
  <c r="Y159" i="2"/>
  <c r="Y176" i="2"/>
  <c r="Y178" i="2"/>
  <c r="Y180" i="2"/>
  <c r="Y182" i="2"/>
  <c r="Y184" i="2"/>
  <c r="Y186" i="2"/>
  <c r="Y188" i="2"/>
  <c r="Y190" i="2"/>
  <c r="Y192" i="2"/>
  <c r="Y194" i="2"/>
  <c r="Y196" i="2"/>
  <c r="Y201" i="2"/>
  <c r="Y203" i="2"/>
  <c r="Y220" i="2"/>
  <c r="Y222" i="2"/>
  <c r="Y225" i="2"/>
  <c r="Y227" i="2"/>
  <c r="Y230" i="2"/>
  <c r="Y235" i="2"/>
  <c r="Y248" i="2"/>
  <c r="Y250" i="2"/>
  <c r="Y252" i="2"/>
  <c r="Y254" i="2"/>
  <c r="Y256" i="2"/>
  <c r="Y259" i="2"/>
  <c r="Y261" i="2"/>
  <c r="Y263" i="2"/>
  <c r="Y265" i="2"/>
  <c r="Y267" i="2"/>
  <c r="Y269" i="2"/>
  <c r="Y272" i="2"/>
  <c r="Y274" i="2"/>
  <c r="Y277" i="2"/>
  <c r="Y279" i="2"/>
  <c r="Y281" i="2"/>
  <c r="Y283" i="2"/>
  <c r="Y286" i="2"/>
  <c r="Y288" i="2"/>
  <c r="Y291" i="2"/>
  <c r="Y293" i="2"/>
  <c r="Y295" i="2"/>
  <c r="Y297" i="2"/>
  <c r="Y299" i="2"/>
  <c r="Y301" i="2"/>
  <c r="Y303" i="2"/>
  <c r="Y305" i="2"/>
  <c r="Y307" i="2"/>
  <c r="Y309" i="2"/>
  <c r="Y311" i="2"/>
  <c r="Y313" i="2"/>
  <c r="Y315" i="2"/>
  <c r="Y317" i="2"/>
  <c r="Y319" i="2"/>
  <c r="Y321" i="2"/>
  <c r="Y323" i="2"/>
  <c r="Y324" i="2"/>
  <c r="Y326" i="2"/>
  <c r="Y329" i="2"/>
  <c r="Y336" i="2"/>
  <c r="Y338" i="2"/>
  <c r="Y18" i="2"/>
  <c r="Y39" i="2"/>
  <c r="Y56" i="2"/>
  <c r="Y61" i="2"/>
  <c r="Y88" i="2"/>
  <c r="Y95" i="2"/>
  <c r="Y111" i="2"/>
  <c r="Y142" i="2"/>
  <c r="Y9" i="2"/>
  <c r="Y15" i="2"/>
  <c r="Y24" i="2"/>
  <c r="Y36" i="2"/>
  <c r="Y48" i="2"/>
  <c r="Y60" i="2"/>
  <c r="Y70" i="2"/>
  <c r="Y8" i="2"/>
  <c r="Y11" i="2"/>
  <c r="Y13" i="2"/>
  <c r="Y16" i="2"/>
  <c r="Y19" i="2"/>
  <c r="Y21" i="2"/>
  <c r="Y23" i="2"/>
  <c r="Y25" i="2"/>
  <c r="Y27" i="2"/>
  <c r="Y32" i="2"/>
  <c r="Y37" i="2"/>
  <c r="Y42" i="2"/>
  <c r="Y44" i="2"/>
  <c r="Y52" i="2"/>
  <c r="Y62" i="2"/>
  <c r="Y69" i="2"/>
  <c r="Y71" i="2"/>
  <c r="Y73" i="2"/>
  <c r="Y76" i="2"/>
  <c r="Y78" i="2"/>
  <c r="Y80" i="2"/>
  <c r="Y83" i="2"/>
  <c r="Y86" i="2"/>
  <c r="Y96" i="2"/>
  <c r="Y101" i="2"/>
  <c r="Y115" i="2"/>
  <c r="Y117" i="2"/>
  <c r="Y119" i="2"/>
  <c r="Y121" i="2"/>
  <c r="Y123" i="2"/>
  <c r="Y128" i="2"/>
  <c r="Y130" i="2"/>
  <c r="Y132" i="2"/>
  <c r="Y134" i="2"/>
  <c r="Y136" i="2"/>
  <c r="Y138" i="2"/>
  <c r="Y175" i="2"/>
  <c r="Y198" i="2"/>
  <c r="Y200" i="2"/>
  <c r="Y205" i="2"/>
  <c r="Y207" i="2"/>
  <c r="Y209" i="2"/>
  <c r="Y211" i="2"/>
  <c r="Y215" i="2"/>
  <c r="Y217" i="2"/>
  <c r="Y219" i="2"/>
  <c r="Y224" i="2"/>
  <c r="Y232" i="2"/>
  <c r="Y234" i="2"/>
  <c r="Y237" i="2"/>
  <c r="Y239" i="2"/>
  <c r="Y241" i="2"/>
  <c r="Y243" i="2"/>
  <c r="Y245" i="2"/>
  <c r="Y258" i="2"/>
  <c r="Y271" i="2"/>
  <c r="Y276" i="2"/>
  <c r="Y290" i="2"/>
  <c r="Y331" i="2"/>
  <c r="Y335" i="2"/>
  <c r="Y10" i="2"/>
  <c r="Y34" i="2"/>
  <c r="Y46" i="2"/>
  <c r="Y54" i="2"/>
  <c r="Y66" i="2"/>
  <c r="Y85" i="2"/>
  <c r="Y100" i="2"/>
  <c r="Y127" i="2"/>
  <c r="Y140" i="2"/>
  <c r="Y146" i="2"/>
  <c r="Y150" i="2"/>
  <c r="Y152" i="2"/>
  <c r="Y154" i="2"/>
  <c r="Y156" i="2"/>
  <c r="Y158" i="2"/>
  <c r="Y160" i="2"/>
  <c r="Y174" i="2"/>
  <c r="Y177" i="2"/>
  <c r="Y179" i="2"/>
  <c r="Y181" i="2"/>
  <c r="Y183" i="2"/>
  <c r="Y185" i="2"/>
  <c r="Y187" i="2"/>
  <c r="Y189" i="2"/>
  <c r="Y191" i="2"/>
  <c r="Y193" i="2"/>
  <c r="Y195" i="2"/>
  <c r="Y202" i="2"/>
  <c r="Y204" i="2"/>
  <c r="Y221" i="2"/>
  <c r="Y223" i="2"/>
  <c r="Y226" i="2"/>
  <c r="Y229" i="2"/>
  <c r="Y238" i="2"/>
  <c r="Y247" i="2"/>
  <c r="Y249" i="2"/>
  <c r="Y251" i="2"/>
  <c r="Y253" i="2"/>
  <c r="Y255" i="2"/>
  <c r="Y257" i="2"/>
  <c r="Y260" i="2"/>
  <c r="Y262" i="2"/>
  <c r="Y264" i="2"/>
  <c r="Y266" i="2"/>
  <c r="Y268" i="2"/>
  <c r="Y273" i="2"/>
  <c r="Y275" i="2"/>
  <c r="Y278" i="2"/>
  <c r="Y280" i="2"/>
  <c r="Y282" i="2"/>
  <c r="Y285" i="2"/>
  <c r="Y287" i="2"/>
  <c r="Y289" i="2"/>
  <c r="Y292" i="2"/>
  <c r="Y294" i="2"/>
  <c r="Y296" i="2"/>
  <c r="Y298" i="2"/>
  <c r="Y300" i="2"/>
  <c r="Y302" i="2"/>
  <c r="Y304" i="2"/>
  <c r="Y306" i="2"/>
  <c r="Y308" i="2"/>
  <c r="Y310" i="2"/>
  <c r="Y312" i="2"/>
  <c r="Y314" i="2"/>
  <c r="Y316" i="2"/>
  <c r="Y318" i="2"/>
  <c r="Y320" i="2"/>
  <c r="Y322" i="2"/>
  <c r="Y325" i="2"/>
  <c r="Y328" i="2"/>
  <c r="Y330" i="2"/>
  <c r="Y333" i="2"/>
  <c r="Y334" i="2"/>
  <c r="Y337" i="2"/>
  <c r="U342" i="2" l="1"/>
  <c r="Q346" i="2" s="1"/>
  <c r="C61" i="4"/>
  <c r="C63" i="4" s="1"/>
  <c r="C75" i="4" s="1"/>
  <c r="V342" i="2"/>
  <c r="Q347" i="2" s="1"/>
  <c r="D63" i="4"/>
  <c r="C76" i="4" s="1"/>
  <c r="R343" i="2"/>
  <c r="R344" i="2"/>
  <c r="R342" i="2"/>
  <c r="R2" i="2" s="1"/>
  <c r="R345" i="2"/>
  <c r="C32" i="4" s="1"/>
  <c r="C77" i="4" l="1"/>
  <c r="C31" i="4"/>
  <c r="C33" i="4" s="1"/>
  <c r="C36" i="4" s="1"/>
  <c r="B66" i="4"/>
  <c r="C67" i="4" s="1"/>
  <c r="C69" i="4" s="1"/>
  <c r="B69" i="4" l="1"/>
  <c r="C70" i="4"/>
  <c r="B70" i="4"/>
  <c r="D36" i="4"/>
  <c r="C71" i="4" s="1"/>
  <c r="B71" i="4"/>
  <c r="C72" i="4" l="1"/>
  <c r="B72" i="4"/>
  <c r="B77" i="4" s="1"/>
  <c r="B75" i="4" l="1"/>
  <c r="D75" i="4" s="1"/>
  <c r="D77" i="4"/>
  <c r="B76" i="4" l="1"/>
  <c r="D76" i="4" s="1"/>
</calcChain>
</file>

<file path=xl/sharedStrings.xml><?xml version="1.0" encoding="utf-8"?>
<sst xmlns="http://schemas.openxmlformats.org/spreadsheetml/2006/main" count="4425" uniqueCount="1353">
  <si>
    <t xml:space="preserve">Покупатель: </t>
  </si>
  <si>
    <t>№</t>
  </si>
  <si>
    <t>КОД</t>
  </si>
  <si>
    <t>Шифр БЗАК (старый)</t>
  </si>
  <si>
    <t>ОЕМ номер</t>
  </si>
  <si>
    <t>штрихкод</t>
  </si>
  <si>
    <t>Шифр БЗАК</t>
  </si>
  <si>
    <t>Наименование</t>
  </si>
  <si>
    <t>Процент изм</t>
  </si>
  <si>
    <t>Норма упаковки</t>
  </si>
  <si>
    <t>Кол-во (шт)</t>
  </si>
  <si>
    <t>Сумма (руб)</t>
  </si>
  <si>
    <t>Вес БРУТТО (кг)</t>
  </si>
  <si>
    <t>Вес НЕТТО (кг)</t>
  </si>
  <si>
    <t>Итого Вес БРУТТО (кг)</t>
  </si>
  <si>
    <t>Итого Вес НЕТТО (кг)</t>
  </si>
  <si>
    <t>*</t>
  </si>
  <si>
    <t>ТЛТ00003768</t>
  </si>
  <si>
    <t>2101-2904082</t>
  </si>
  <si>
    <t>о</t>
  </si>
  <si>
    <t>906-518</t>
  </si>
  <si>
    <t>ТЛТ00003785</t>
  </si>
  <si>
    <t>2101-2904082 с кр</t>
  </si>
  <si>
    <t>906-518-01</t>
  </si>
  <si>
    <t>2101-2904082 Палец шаровой передней подвески нижний с чехлом защитным с крепежом</t>
  </si>
  <si>
    <t>ТЛТ00003794</t>
  </si>
  <si>
    <t>2101-2904192-03</t>
  </si>
  <si>
    <t>21012904192-03</t>
  </si>
  <si>
    <t>906-519</t>
  </si>
  <si>
    <t>БА01-2904192-03 Палец шаровой передней подвески верхний с чехлом защитным</t>
  </si>
  <si>
    <t>ТЛТ00003795</t>
  </si>
  <si>
    <t>2101-2904192-03 с кр</t>
  </si>
  <si>
    <t xml:space="preserve">21012904192-03 </t>
  </si>
  <si>
    <t>906-519-01</t>
  </si>
  <si>
    <t>БА01-2904192-03 Палец шаровой передней подвески верхний с чехлом защитным с крепежом</t>
  </si>
  <si>
    <t>ТЛТ00003804</t>
  </si>
  <si>
    <t>2108-2904192-01</t>
  </si>
  <si>
    <t>21082904192-01</t>
  </si>
  <si>
    <t>906-524</t>
  </si>
  <si>
    <t>БА08-2904192-01 Палец шаровой передней подвески с чехлом защитным ВАЗ 2108-2109</t>
  </si>
  <si>
    <t>ТЛТ00003806</t>
  </si>
  <si>
    <t>2108-2904192-01 с кр</t>
  </si>
  <si>
    <t>906-524-01</t>
  </si>
  <si>
    <t>БА08-2904192-01 Палец шаровой передней подвески с чехлом защитным с крепежом ВАЗ 2108-2109</t>
  </si>
  <si>
    <t>ТЛТ00003754</t>
  </si>
  <si>
    <t>2110-2904192</t>
  </si>
  <si>
    <t>906-525</t>
  </si>
  <si>
    <t>БА10-2904192 Палец шаровой передней подвески с чехлом защитным ВАЗ 2110-2112</t>
  </si>
  <si>
    <t>ТЛТ00003755</t>
  </si>
  <si>
    <t>2110-2904192 с кр</t>
  </si>
  <si>
    <t>906-525-01</t>
  </si>
  <si>
    <t>БА10-2904192 Палец шаровой передней подвески с чехлом защитным с крепежом ВАЗ 2110-2112</t>
  </si>
  <si>
    <t>ТЛТ00003763</t>
  </si>
  <si>
    <t>1118-2904192-01</t>
  </si>
  <si>
    <t>11182904192-01</t>
  </si>
  <si>
    <t>906-526</t>
  </si>
  <si>
    <t>БА18-2904192-01 Палец шаровой передней подвески с чехлом защитным ВАЗ 1118, 2190</t>
  </si>
  <si>
    <t>ТЛТ00003764</t>
  </si>
  <si>
    <t>1118-2904192-01 с кр</t>
  </si>
  <si>
    <t>906-526-01</t>
  </si>
  <si>
    <t>ТЛТ00003709</t>
  </si>
  <si>
    <t>2101-2904082-05</t>
  </si>
  <si>
    <t>21012904082-05</t>
  </si>
  <si>
    <t>906-520</t>
  </si>
  <si>
    <t>БА01-2904082-05 Палец шаровой передней подвески нижний с чехлом защитным (усиленный) в сборе</t>
  </si>
  <si>
    <t>ТЛТ00003716</t>
  </si>
  <si>
    <t>2101-2904082-05 с кр</t>
  </si>
  <si>
    <t>906-520-01</t>
  </si>
  <si>
    <t>ТЛТ00003715</t>
  </si>
  <si>
    <t>2101-2904192-05</t>
  </si>
  <si>
    <t>21012904192-05</t>
  </si>
  <si>
    <t>906-521</t>
  </si>
  <si>
    <t>БА01-2904192-05 Палец шаровой передней подвески верхний с чехлом защитным (усиленный) в сборе</t>
  </si>
  <si>
    <t>ТЛТ00003720</t>
  </si>
  <si>
    <t>2101-2904192-05 с кр</t>
  </si>
  <si>
    <t>906-521-01</t>
  </si>
  <si>
    <t>ТЛТ00007978</t>
  </si>
  <si>
    <t xml:space="preserve">БА214-2904082-01 </t>
  </si>
  <si>
    <t xml:space="preserve">212142904082-01 </t>
  </si>
  <si>
    <t>906-559</t>
  </si>
  <si>
    <t>БА214-2904082-01 Палец шаровой передней подвески нижний с защитным чехлом ВАЗ 21214</t>
  </si>
  <si>
    <t>ТЛТ00007977</t>
  </si>
  <si>
    <t>БА214-2904082-01</t>
  </si>
  <si>
    <t>212142904082-01</t>
  </si>
  <si>
    <t>906-559-01</t>
  </si>
  <si>
    <t>БА214-2904082-01 Палец шаровой передней подвески нижний с защитным чехлом с крепежом ВАЗ 21214</t>
  </si>
  <si>
    <t>ТЛТ00007979</t>
  </si>
  <si>
    <t>БА214-2904192-05</t>
  </si>
  <si>
    <t>212142904192-05</t>
  </si>
  <si>
    <t>906-560</t>
  </si>
  <si>
    <t>БА214-2904192-05 Палец шаровой передней подвески верхний с защитным чехлом ВАЗ 21214</t>
  </si>
  <si>
    <t>ТЛТ00007981</t>
  </si>
  <si>
    <t>906-560-01</t>
  </si>
  <si>
    <t>БА214-2904192-05 Палец шаровой передней подвески верхний с защитным чехлом с крепежом ВАЗ 21214</t>
  </si>
  <si>
    <t>ТЛТ00003729</t>
  </si>
  <si>
    <t>2123-2904192</t>
  </si>
  <si>
    <t>906-527</t>
  </si>
  <si>
    <t>2123-2904192 Палец шаровой передней подвески с защитным чехлом в сборе</t>
  </si>
  <si>
    <t>ТЛТ00003733</t>
  </si>
  <si>
    <t>2123-2904192 с кр</t>
  </si>
  <si>
    <t>906-527-01</t>
  </si>
  <si>
    <t>2123-2904192 Палец шаровой передней подвески с защитным чехлом в сборе с крепежом</t>
  </si>
  <si>
    <t>ТЛТ00014379</t>
  </si>
  <si>
    <t>906-628</t>
  </si>
  <si>
    <t>906-628 Шаровая опора левая Lada Vesta 8450006742</t>
  </si>
  <si>
    <t>ТЛТ00014378</t>
  </si>
  <si>
    <t>906-629</t>
  </si>
  <si>
    <t>906-629 Шаровая опора правая Lada Vesta 8450006741</t>
  </si>
  <si>
    <t>ТЛТ00016153</t>
  </si>
  <si>
    <t>906-697</t>
  </si>
  <si>
    <t>8450006742/8450006741</t>
  </si>
  <si>
    <t>906-697 Комплект шаровых опор "БЗАК-ПРОФИ" с крепежом LADA VESTA</t>
  </si>
  <si>
    <t>ТЛТ00003797</t>
  </si>
  <si>
    <t>2101-2904192-03/2904082 (профи)</t>
  </si>
  <si>
    <t>21012904192-03/21012904082</t>
  </si>
  <si>
    <t>906-522</t>
  </si>
  <si>
    <t>БА01-2904192-03 / 2101-2904082 Комплект шаровых опор "БЗАК-ПРОФИ" с крепежом ВАЗ 2101</t>
  </si>
  <si>
    <t>ТЛТ00003718</t>
  </si>
  <si>
    <t>2101-2904192-05/2904082-05 (профи)</t>
  </si>
  <si>
    <t xml:space="preserve">21012904192-05/21012904082-05 </t>
  </si>
  <si>
    <t>906-523</t>
  </si>
  <si>
    <t>БА01-2904192-05 / БА01-2904082-05 Комплект шаровых опор "БЗАК-ПРОФИ" усиленные с крепежом ВАЗ 2101</t>
  </si>
  <si>
    <t>ТЛТ00003796</t>
  </si>
  <si>
    <t>2121-2904192-03 (профи)</t>
  </si>
  <si>
    <t>906-528</t>
  </si>
  <si>
    <t>БА01-2904192-03 Комплект шаровых опор "БЗАК-ПРОФИ Нива" с крепежом ВАЗ 2121</t>
  </si>
  <si>
    <t>ТЛТ00003719</t>
  </si>
  <si>
    <t>2121-2904192-05 (профи)</t>
  </si>
  <si>
    <t>906-528-01</t>
  </si>
  <si>
    <t>БА01-2904192-05 Комплект пальцев шаровых "БЗАК-ПРОФИ Нива" усиленные с крепежом ВАЗ 2121</t>
  </si>
  <si>
    <t>ТЛТ00003807</t>
  </si>
  <si>
    <t>2108-2904192-01 (профи)</t>
  </si>
  <si>
    <t>906-524-02</t>
  </si>
  <si>
    <t>БА08-2904192-01 Комплект шаровых опор "БЗАК-ПРОФИ" с крепежом ВАЗ 2108-2109</t>
  </si>
  <si>
    <t>ТЛТ00003756</t>
  </si>
  <si>
    <t>2110-2904192 (профи)</t>
  </si>
  <si>
    <t>906-525-02</t>
  </si>
  <si>
    <t>БА10-2904192 Комплект шаровых опор "БЗАК-ПРОФИ" с крепежом ВАЗ 2110-1118</t>
  </si>
  <si>
    <t>ТЛТ00003765</t>
  </si>
  <si>
    <t>1118-2904192-01 (профи)</t>
  </si>
  <si>
    <t>906-526-02</t>
  </si>
  <si>
    <t>БА18-2904192-01 Комплект шаровых опор "БЗАК-ПРОФИ" с крепежом ВАЗ 1118, 2190</t>
  </si>
  <si>
    <t>ТЛТ00003737</t>
  </si>
  <si>
    <t>2123 (профи)</t>
  </si>
  <si>
    <t>906-527-02</t>
  </si>
  <si>
    <t>2123-2904192 Комплект шаровых опор "БЗАК-ПРОФИ" с крепежом ВАЗ 2123</t>
  </si>
  <si>
    <t>ТЛТ00015053</t>
  </si>
  <si>
    <t>906-641-01</t>
  </si>
  <si>
    <t>212142904082-01/212142904192-05</t>
  </si>
  <si>
    <t>906-641-01 Комплект шаровых опор "БЗАК-ПРОФИ" с крепежом ВАЗ-21214</t>
  </si>
  <si>
    <t>ТЛТ00003868</t>
  </si>
  <si>
    <t>2101-3003050/64</t>
  </si>
  <si>
    <t>21013003058/21013003060</t>
  </si>
  <si>
    <t>906-535-01</t>
  </si>
  <si>
    <t>ТЛТ00003957</t>
  </si>
  <si>
    <t>2101-3003058/60</t>
  </si>
  <si>
    <t>906-535</t>
  </si>
  <si>
    <t>БА01-3003058/БА01-3003060 Комплект наконечников правый+левый крайней тяги  без крепежа ВАЗ 2101-2107</t>
  </si>
  <si>
    <t>ТЛТ00003869</t>
  </si>
  <si>
    <t>2101-3003057.01</t>
  </si>
  <si>
    <t>906-532-01</t>
  </si>
  <si>
    <t>ТЛТ00004039</t>
  </si>
  <si>
    <t>2101-3003056</t>
  </si>
  <si>
    <t>906-532</t>
  </si>
  <si>
    <t>БА01-3003056 Комплект наконечников тяги рулевой трапеции наружных в сборе без крепежа ВАЗ 2101-2107</t>
  </si>
  <si>
    <t>ТЛТ00003871</t>
  </si>
  <si>
    <t>2101-3003010</t>
  </si>
  <si>
    <t>906-544</t>
  </si>
  <si>
    <t>БА01-3003010 Тяга рулевой трапеции средняя в сборе ВАЗ 2101</t>
  </si>
  <si>
    <t>ТЛТ00003873</t>
  </si>
  <si>
    <t>2121-3414010</t>
  </si>
  <si>
    <t>906-545</t>
  </si>
  <si>
    <t>БА21-3414010 Тяга рулевой трапеции средняя в сборе ВАЗ 2121</t>
  </si>
  <si>
    <t>ТЛТ00003872</t>
  </si>
  <si>
    <t>21214-3414010</t>
  </si>
  <si>
    <t>906-546</t>
  </si>
  <si>
    <t>БА214-3414010-01 Тяга рулевой трапеции средняя в сборе ВАЗ 2121</t>
  </si>
  <si>
    <t>ТЛТ00003884</t>
  </si>
  <si>
    <t>2121-3414138.01</t>
  </si>
  <si>
    <t>906-548-01</t>
  </si>
  <si>
    <t>БА21-3414138.01 Комплект рулевых наконечников внутренних в сборе с крепежом ВАЗ 2121</t>
  </si>
  <si>
    <t>ТЛТ00003959</t>
  </si>
  <si>
    <t>2121-3414138</t>
  </si>
  <si>
    <t>906-548</t>
  </si>
  <si>
    <t>БА21-3414138 Комплект рулевых наконечников внутренних в сборе без крепежа ВАЗ 2121</t>
  </si>
  <si>
    <t>ТЛТ00003914</t>
  </si>
  <si>
    <t>2108-3414056.01/57.01</t>
  </si>
  <si>
    <t>21083414056/21083414057</t>
  </si>
  <si>
    <t>906-540-01</t>
  </si>
  <si>
    <t>БА08-3414056.01/БА08-3414057.01 Комплект рулевых наконечников в сборе с крепежом ВАЗ 2108-2109</t>
  </si>
  <si>
    <t>ТЛТ00003960</t>
  </si>
  <si>
    <t>2108-3414056.01/57</t>
  </si>
  <si>
    <t>906-540</t>
  </si>
  <si>
    <t>БА08-3414056/БА08-3414057 Комплект рулевых наконечников в сборе без крепежа ВАЗ 2108-2109</t>
  </si>
  <si>
    <t>ТЛТ00003912</t>
  </si>
  <si>
    <t>2108-3414056</t>
  </si>
  <si>
    <t>906-538</t>
  </si>
  <si>
    <t>БА08-3414056.01 Наконечник рулевой наружный правый с крепежом ВАЗ 2108-2109</t>
  </si>
  <si>
    <t>ТЛТ00003913</t>
  </si>
  <si>
    <t>2108-3414057</t>
  </si>
  <si>
    <t>906-539</t>
  </si>
  <si>
    <t>БА08-3414057.01 Наконечник рулевой наружный левый с крепежом ВАЗ 2108-2109</t>
  </si>
  <si>
    <t>ТЛТ00003924</t>
  </si>
  <si>
    <t>2110-3414056.01/57.01</t>
  </si>
  <si>
    <t>21103414056/21103414057</t>
  </si>
  <si>
    <t>906-543-01</t>
  </si>
  <si>
    <t>БА10-3414056.01/БА10-3414057.01 Комплект рулевых наконечников в сборе с крепежом ВАЗ 2110-2112</t>
  </si>
  <si>
    <t>ТЛТ00003961</t>
  </si>
  <si>
    <t>2110-3414056.01/57</t>
  </si>
  <si>
    <t>906-543</t>
  </si>
  <si>
    <t>БА10-3414056/БА10-3414057 Комплект рулевых наконечников в сборе без крепежа ВАЗ 2110-2112</t>
  </si>
  <si>
    <t>ТЛТ00003925</t>
  </si>
  <si>
    <t>2110-3414056</t>
  </si>
  <si>
    <t>906-541</t>
  </si>
  <si>
    <t>БА10-3414056.01 Наконечник рулевой наружный правый с крепежом ВАЗ 2110-2112</t>
  </si>
  <si>
    <t>ТЛТ00003926</t>
  </si>
  <si>
    <t>2110-3414057</t>
  </si>
  <si>
    <t>906-542</t>
  </si>
  <si>
    <t>БА10-3414057.01 Наконечник рулевой наружный левый с крепежом ВАЗ 2110-2112</t>
  </si>
  <si>
    <t>ТЛТ00014383</t>
  </si>
  <si>
    <t>906-633</t>
  </si>
  <si>
    <t>906-633 Наконечник рулевой тяги правый Lada Vesta 8450039696</t>
  </si>
  <si>
    <t>ТЛТ00014382</t>
  </si>
  <si>
    <t>906-632</t>
  </si>
  <si>
    <t>906-632 Наконечник рулевой тяги левый Lada Vesta 8450039697</t>
  </si>
  <si>
    <t>ТЛТ00016152</t>
  </si>
  <si>
    <t>906-696</t>
  </si>
  <si>
    <t>8450039696/8450039697</t>
  </si>
  <si>
    <t>ТЛТ00014384</t>
  </si>
  <si>
    <t>906-634</t>
  </si>
  <si>
    <t>906-634 Рулевая тяга Lada Vesta 8450006828</t>
  </si>
  <si>
    <t>ТЛТ00003890</t>
  </si>
  <si>
    <t>906-292-01</t>
  </si>
  <si>
    <t>21013003000 (21013003058 + 21013003060 + 21013003056 + 21013003010)</t>
  </si>
  <si>
    <t>906-292-01 Комплект тяг рулевой трапеции без скрутки ВАЗ 2101-2107</t>
  </si>
  <si>
    <t>ТЛТ00003892</t>
  </si>
  <si>
    <t>906-293-01</t>
  </si>
  <si>
    <t>21213414000 (21213414138 + 21013003056 + 21213414010)</t>
  </si>
  <si>
    <t>906-293-01 Комплект тяг рулевой трапеции без скрутки ВАЗ 2121</t>
  </si>
  <si>
    <t>ТЛТ00003889</t>
  </si>
  <si>
    <t>906-292 скр.</t>
  </si>
  <si>
    <t>906-292</t>
  </si>
  <si>
    <t>906-292 Комплект тяг рулевой трапеции со скрутой ВАЗ 2101-2107</t>
  </si>
  <si>
    <t>ТЛТ00003891</t>
  </si>
  <si>
    <t>906-293 скр.</t>
  </si>
  <si>
    <t>906-293</t>
  </si>
  <si>
    <t>906-293 Комплект тяг рулевой трапеции со скруткой ВАЗ 2121</t>
  </si>
  <si>
    <t>ТЛТ00003893</t>
  </si>
  <si>
    <t>906-367 GM</t>
  </si>
  <si>
    <t>21233414000 (21233414010 + 21233414052 + 21233414053)</t>
  </si>
  <si>
    <t>906-367</t>
  </si>
  <si>
    <t>906-367 Комплект тяг рулевой трапеции "Шевроле-Нива"</t>
  </si>
  <si>
    <t>ТЛТ00003894</t>
  </si>
  <si>
    <t>906-368скр GM</t>
  </si>
  <si>
    <t>906-368</t>
  </si>
  <si>
    <t>ТЛТ00014475</t>
  </si>
  <si>
    <t>906-639</t>
  </si>
  <si>
    <t>212143414010 + 21233414052 + 21233414053</t>
  </si>
  <si>
    <t>906-639 Комплект тяг рулевой трапеции без скрутки ВАЗ-21214</t>
  </si>
  <si>
    <t>ТЛТ00014474</t>
  </si>
  <si>
    <t>906-640</t>
  </si>
  <si>
    <t>906-640 Комплект тяг рулевой трапеции со скруткой ВАЗ-21214</t>
  </si>
  <si>
    <t>ТЛТ00003874</t>
  </si>
  <si>
    <t xml:space="preserve">2123-3414010GM </t>
  </si>
  <si>
    <t>906-547</t>
  </si>
  <si>
    <t>БА23-3414010 Тяга рулевой трапеции средняя в сборе ВАЗ 2123</t>
  </si>
  <si>
    <t>ТЛТ00003887</t>
  </si>
  <si>
    <t xml:space="preserve">2123-3414052GM </t>
  </si>
  <si>
    <t>906-549</t>
  </si>
  <si>
    <t>БА23-3414052 Тяга рулевой трапеции крайняя правая ВАЗ 2123</t>
  </si>
  <si>
    <t>ТЛТ00003888</t>
  </si>
  <si>
    <t>2123-3414053GM</t>
  </si>
  <si>
    <t>906-550</t>
  </si>
  <si>
    <t>БА23-3414053-10 Тяга рулевой трапеции крайняя левая ВАЗ 2123</t>
  </si>
  <si>
    <t>ТЛТ00014479</t>
  </si>
  <si>
    <t>906-637</t>
  </si>
  <si>
    <t>21233414059/21233414059</t>
  </si>
  <si>
    <t>906-637 Комплект рулевых внутренних наконечников в сборе без крепежа ВАЗ-2123</t>
  </si>
  <si>
    <t>ТЛТ00014480</t>
  </si>
  <si>
    <t>906-638</t>
  </si>
  <si>
    <t>906-638 Комплект рулевых внутренних наконечников в сборе с крепежом ВАЗ-2123</t>
  </si>
  <si>
    <t>ТЛТ00004041</t>
  </si>
  <si>
    <t>2101-3003057</t>
  </si>
  <si>
    <t>906-531</t>
  </si>
  <si>
    <t>БА01-3003057 Наконечник крайней тяги рулевой трапеции наружный с гайкой в сборе</t>
  </si>
  <si>
    <t>ТЛТ00003867</t>
  </si>
  <si>
    <t>2101-3003064</t>
  </si>
  <si>
    <t>906-533</t>
  </si>
  <si>
    <t>БА01-3003064 Наконечник рулевой внутренний левый с крепежом ВАЗ 2101-2107</t>
  </si>
  <si>
    <t>ТЛТ00003866</t>
  </si>
  <si>
    <t>2101-3003050</t>
  </si>
  <si>
    <t>906-534</t>
  </si>
  <si>
    <t>БА01-3003050 Наконечник рулевой внутренний правый с крепежом ВАЗ 2101-2107</t>
  </si>
  <si>
    <t>ТЛТ00003885</t>
  </si>
  <si>
    <t>2101-3003052</t>
  </si>
  <si>
    <t>906-536</t>
  </si>
  <si>
    <t>2101-3003052 Тяга рулевой трапеции правая ВАЗ 2101-2107</t>
  </si>
  <si>
    <t>ТЛТ00003886</t>
  </si>
  <si>
    <t>2101-3003059</t>
  </si>
  <si>
    <t>906-537</t>
  </si>
  <si>
    <t>2101-3003059 Тяга рулевой трапеции левая ВАЗ 2101-2107</t>
  </si>
  <si>
    <t>ТЛТ00008086</t>
  </si>
  <si>
    <t>БА214-3103015</t>
  </si>
  <si>
    <t>906-561</t>
  </si>
  <si>
    <t>БА214-3103015 Ступица переднего колеса</t>
  </si>
  <si>
    <t>ТЛТ00008084</t>
  </si>
  <si>
    <t>БА214-3001014</t>
  </si>
  <si>
    <t>906-562</t>
  </si>
  <si>
    <t>БА214-3001014-10 Кулак поворотный правый</t>
  </si>
  <si>
    <t>ТЛТ00008085</t>
  </si>
  <si>
    <t>БА214-3001015</t>
  </si>
  <si>
    <t>906-563</t>
  </si>
  <si>
    <t>БА214-3001015-10 Кулак поворотный левый</t>
  </si>
  <si>
    <t>ТЛТ00008099</t>
  </si>
  <si>
    <t>906-516</t>
  </si>
  <si>
    <t>212143001014+212143001015+212143103015+212142904082-01+212142904192-05</t>
  </si>
  <si>
    <t>906-516 Ступичный узел ВАЗ 21214М</t>
  </si>
  <si>
    <t>ТЛТ00008100</t>
  </si>
  <si>
    <t>906-517</t>
  </si>
  <si>
    <t>212143001014+212143001015+212143103015+212142904082-01+212142904192-05+212143103020</t>
  </si>
  <si>
    <t>906-517 Ступичный узел с подшипниками ВАЗ 21214М</t>
  </si>
  <si>
    <t>ТЛТ00004151</t>
  </si>
  <si>
    <t>906-300</t>
  </si>
  <si>
    <t>21012904095-01</t>
  </si>
  <si>
    <t>з</t>
  </si>
  <si>
    <t>906-300 Рычаг передней подвески верхний правый в сборе ВАЗ 2101-2107</t>
  </si>
  <si>
    <t>ТЛТ00004152</t>
  </si>
  <si>
    <t>906-301</t>
  </si>
  <si>
    <t>21012904096-01</t>
  </si>
  <si>
    <t>906-301 Рычаг передней подвески верхний левый в сборе ВАЗ 2101-2107</t>
  </si>
  <si>
    <t>ТЛТ00004153</t>
  </si>
  <si>
    <t>906-302</t>
  </si>
  <si>
    <t>906-302 Рычаг передней подвески нижний правый в сборе ВАЗ 2101-2107</t>
  </si>
  <si>
    <t>ТЛТ00004154</t>
  </si>
  <si>
    <t>906-303</t>
  </si>
  <si>
    <t>906-303 Рычаг передней подвески нижний левый в сборе ВАЗ 2101-2107</t>
  </si>
  <si>
    <t>ТЛТ00004217</t>
  </si>
  <si>
    <t>906-317</t>
  </si>
  <si>
    <t>21012904180/21012904040</t>
  </si>
  <si>
    <t>906-317 Комплект шарниров рычагов передней подвески ВАЗ 2101    2101-2904180 / 2101-2904040</t>
  </si>
  <si>
    <t>ТЛТ00004218</t>
  </si>
  <si>
    <t>906-318</t>
  </si>
  <si>
    <t>21212904040/21012904040</t>
  </si>
  <si>
    <t>906-318 Комплект шарниров рычагов передней подвески ВАЗ 2121     2121-2904040 / 2101-2904040</t>
  </si>
  <si>
    <t>ТЛТ00007655</t>
  </si>
  <si>
    <t>906-515</t>
  </si>
  <si>
    <t>906-515 Комплект шарниров нижнего рычага передней подвески ВАЗ 2123, 21214    21214-2904040</t>
  </si>
  <si>
    <t>ТЛТ00004226</t>
  </si>
  <si>
    <t>906-307</t>
  </si>
  <si>
    <t>906-307 Крестовина карданного вала в сборе ВАЗ 2101  2101-2202025</t>
  </si>
  <si>
    <t>ТЛТ00004228</t>
  </si>
  <si>
    <t>906-314</t>
  </si>
  <si>
    <t>906-314 Крестовина карданного вала в сборе ВАЗ 2105  2105-2202025</t>
  </si>
  <si>
    <t>ТЛТ00007007</t>
  </si>
  <si>
    <t>906-514</t>
  </si>
  <si>
    <t>906-514 Крестовина карданного вала в сборе ВАЗ 2121  2121-2202025</t>
  </si>
  <si>
    <t>ТЛТ00004220</t>
  </si>
  <si>
    <t>906-304</t>
  </si>
  <si>
    <t>906-304 Рычаг маятниковый тяг рулевой трапеции с кронштейном в сборе ВАЗ 2101    2101-3003084</t>
  </si>
  <si>
    <t>ТЛТ00004222</t>
  </si>
  <si>
    <t>906-305</t>
  </si>
  <si>
    <t>906-305 Рычаг маятниковый тяг рулевой трапеции с кронштейном в сборе  ВАЗ 2121   2121-3414084</t>
  </si>
  <si>
    <t>ТЛТ00004224</t>
  </si>
  <si>
    <t>906-306</t>
  </si>
  <si>
    <t>906-306 Рычаг маятниковый тяг рулевой трапеции с кронштейном в сборе ВАЗ 21213   21213-3414084</t>
  </si>
  <si>
    <t>ТЛТ00005638</t>
  </si>
  <si>
    <t>906-511</t>
  </si>
  <si>
    <t>ТЛТ00004245</t>
  </si>
  <si>
    <t>906-315</t>
  </si>
  <si>
    <t>906-315 Опора верхняя стойки ВАЗ 2108   2108-2902820</t>
  </si>
  <si>
    <t>ТЛТ00004247</t>
  </si>
  <si>
    <t>906-316</t>
  </si>
  <si>
    <t>906-316 Опора верхняя стойки ВАЗ 2110   2110-2902820</t>
  </si>
  <si>
    <t>ТЛТ00004296</t>
  </si>
  <si>
    <t>906-336</t>
  </si>
  <si>
    <t>906-336 Опора верхняя стойки 2170 "Приора"    2170-2902821</t>
  </si>
  <si>
    <t>ТЛТ00004293</t>
  </si>
  <si>
    <t>906-335</t>
  </si>
  <si>
    <t>906-335 Опора верхняя стойки 1118 "Калина"   1118-2902821</t>
  </si>
  <si>
    <t>ТЛТ00007657</t>
  </si>
  <si>
    <t>906-512</t>
  </si>
  <si>
    <t>21902902821-10</t>
  </si>
  <si>
    <t>906-512 Опора верхняя стойки передней подвески в сборе LADA GRANTA   2190-2902821-10</t>
  </si>
  <si>
    <t>ТЛТ00019895</t>
  </si>
  <si>
    <t>906-312</t>
  </si>
  <si>
    <t>906-312 Комплект (2 шт) Дисков переднего тормоза аналог 2108</t>
  </si>
  <si>
    <t>ТЛТ00019894</t>
  </si>
  <si>
    <t>906-313</t>
  </si>
  <si>
    <t>906-313 Комплект (2 шт) Дисков переднего тормоза аналог 2110-3501070</t>
  </si>
  <si>
    <t>ТЛТ00019916</t>
  </si>
  <si>
    <t>906-620</t>
  </si>
  <si>
    <t>906-620 Диск переднего тормоза аналог 2112-3501070</t>
  </si>
  <si>
    <t>ТЛТ00019893</t>
  </si>
  <si>
    <t>906-621</t>
  </si>
  <si>
    <t>906-621 Комплект (2 шт.) Дисков переднего тормоза аналог 2112-3501070</t>
  </si>
  <si>
    <t>ТЛТ00004249</t>
  </si>
  <si>
    <t>906-338</t>
  </si>
  <si>
    <t>906-338 Кронштейн растяжки ВАЗ 2108   2108-2904049</t>
  </si>
  <si>
    <t>ТЛТ00004298</t>
  </si>
  <si>
    <t>906-337</t>
  </si>
  <si>
    <t>21012910000 (21012919110 + 21012919013 + 21012919012 + 21012919010)</t>
  </si>
  <si>
    <t>ТЛТ00016410</t>
  </si>
  <si>
    <t>906-701</t>
  </si>
  <si>
    <t>212132910000 (21012919110 + 21012919013 + 212132919010-01)</t>
  </si>
  <si>
    <t>ТЛТ00016413</t>
  </si>
  <si>
    <t>906-702</t>
  </si>
  <si>
    <t>21217-2910000</t>
  </si>
  <si>
    <t>906-702 Комплект реактивных штанг задней подвески ВАЗ 21217 "Урбан" 21217-2910000</t>
  </si>
  <si>
    <t>ТЛТ00004289</t>
  </si>
  <si>
    <t>906-331</t>
  </si>
  <si>
    <t>906-331 Цилиндр колесный заднего тормоза ВАЗ 2105   2105-3502040</t>
  </si>
  <si>
    <t>ТЛТ00015468</t>
  </si>
  <si>
    <t>906-680</t>
  </si>
  <si>
    <t>906-680 Цилиндр переднего тормоза 2101 правый наружный 2101-3501180</t>
  </si>
  <si>
    <t>ТЛТ00015471</t>
  </si>
  <si>
    <t>906-681</t>
  </si>
  <si>
    <t>906-681 Цилиндр переднего тормоза 2101 левый наружный 2101-3501181</t>
  </si>
  <si>
    <t>ТЛТ00015474</t>
  </si>
  <si>
    <t>906-682</t>
  </si>
  <si>
    <t>906-682 Цилиндр переднего тормоза 2101 правый внутренний 2101-3501182</t>
  </si>
  <si>
    <t>ТЛТ00015477</t>
  </si>
  <si>
    <t>906-683</t>
  </si>
  <si>
    <t>906-683 Цилиндр переднего тормоза 2101 левый внутренний 2101-3501183</t>
  </si>
  <si>
    <t>ТЛТ00015480</t>
  </si>
  <si>
    <t>906-684</t>
  </si>
  <si>
    <t>906-684 Цилиндр переднего тормоза 2108 правый 2108-3501044</t>
  </si>
  <si>
    <t>ТЛТ00015483</t>
  </si>
  <si>
    <t>906-685</t>
  </si>
  <si>
    <t>906-685 Цилиндр переднего тормоза 2108 левый 2108-3501045</t>
  </si>
  <si>
    <t>ТЛТ00015486</t>
  </si>
  <si>
    <t>906-686</t>
  </si>
  <si>
    <t>906-686 Цилиндр переднего тормоза 2121 левый 2121-3501179</t>
  </si>
  <si>
    <t>ТЛТ00015489</t>
  </si>
  <si>
    <t>906-687</t>
  </si>
  <si>
    <t>906-687 Цилиндр переднего тормоза 2121 правый 2121-3501178</t>
  </si>
  <si>
    <t>ТЛТ00017508</t>
  </si>
  <si>
    <t>906-703</t>
  </si>
  <si>
    <t>906-703 Цилиндр переднего тормоза 21214 левый 21214-3501179</t>
  </si>
  <si>
    <t>ТЛТ00017509</t>
  </si>
  <si>
    <t>906-704</t>
  </si>
  <si>
    <t>906-704 Цилиндр переднего тормоза 21214 правый 21214-3501178</t>
  </si>
  <si>
    <t>ТЛТ00004305</t>
  </si>
  <si>
    <t>906-333</t>
  </si>
  <si>
    <t>906-333 Шарнир равных угловых скоростей внутренний трипоидный ВАЗ 2108   2108-2215056</t>
  </si>
  <si>
    <t>ТЛТ00004300</t>
  </si>
  <si>
    <t>906-332</t>
  </si>
  <si>
    <t>906-332 Шарнир равных угловых скоростей наружный ВАЗ 2108   2110-2215012</t>
  </si>
  <si>
    <t>ТЛТ00004307</t>
  </si>
  <si>
    <t>906-334</t>
  </si>
  <si>
    <t>906-334 Шарнир равных угловых скоростей внутренний шариковый ВАЗ 2110   2110-2215056</t>
  </si>
  <si>
    <t>ТЛТ00004291</t>
  </si>
  <si>
    <t>906-369</t>
  </si>
  <si>
    <t>906-369 Шарнир равных угловых скоростей наружный CHEVROLET NIVA    2123-2215012</t>
  </si>
  <si>
    <t>ТЛТ00011057</t>
  </si>
  <si>
    <t>906-580</t>
  </si>
  <si>
    <t>906-580 Шарнир равных угловых скоростей наружный ВАЗ 1118-2170 с ABS   11186-2215012</t>
  </si>
  <si>
    <t>ТЛТ00014336</t>
  </si>
  <si>
    <t>906-627</t>
  </si>
  <si>
    <t>906-627 Шрус наружный ВАЗ 2121   2121-2215012</t>
  </si>
  <si>
    <t>ТЛТ00015059</t>
  </si>
  <si>
    <t>8450006570/71</t>
  </si>
  <si>
    <t>906-641 Шарнир равных угловых скоростей наружный с ABS Lada Vesta</t>
  </si>
  <si>
    <t>ТЛТ00015061</t>
  </si>
  <si>
    <t xml:space="preserve">906-642 </t>
  </si>
  <si>
    <t>ТЛТ00015063</t>
  </si>
  <si>
    <t>906-644</t>
  </si>
  <si>
    <t>906-644 Шарнир равных угловых скоростей внутренний правый (КПП JR5) Lada X-Ray</t>
  </si>
  <si>
    <t>ТЛТ00015065</t>
  </si>
  <si>
    <t>906-645</t>
  </si>
  <si>
    <t>8450020013/14</t>
  </si>
  <si>
    <t>906-645 Шарнир равных угловых скоростей внутренний (КПП 21809)Lada X-Ray</t>
  </si>
  <si>
    <t>ТЛТ00015067</t>
  </si>
  <si>
    <t>906-646</t>
  </si>
  <si>
    <t>906-646 Шарнир равных угловых скоростей внутренний (КПП 21807) Lada Vesta</t>
  </si>
  <si>
    <t>ТЛТ00015069</t>
  </si>
  <si>
    <t>906-647</t>
  </si>
  <si>
    <t>8450030512/13</t>
  </si>
  <si>
    <t>906-647  Шарнир равных угловых скоростей внутренний (КПП JH3) Lada Vesta</t>
  </si>
  <si>
    <t>ТЛТ00015072</t>
  </si>
  <si>
    <t>906-649</t>
  </si>
  <si>
    <t>212142215012-00</t>
  </si>
  <si>
    <t>906-649 Шарнир равных угловых скоростей наружный с ABS Lada 4x4 21214-2215012-00</t>
  </si>
  <si>
    <t>ТЛТ00015071</t>
  </si>
  <si>
    <t>906-648</t>
  </si>
  <si>
    <t>21232215012-87</t>
  </si>
  <si>
    <t>906-648 Шарнир равных угловых скоростей наружный с ABS Chevrolet Niva 2123-2215012-87</t>
  </si>
  <si>
    <t>ТЛТ00004251</t>
  </si>
  <si>
    <t>906-364</t>
  </si>
  <si>
    <t>906-364 Комплект стоек стабилизатора ВАЗ 2108  2108-2906050</t>
  </si>
  <si>
    <t>ТЛТ00004271</t>
  </si>
  <si>
    <t>906-365</t>
  </si>
  <si>
    <t>906-365 Комплект стоек стабилизатора ВАЗ 2110  2110-2906050</t>
  </si>
  <si>
    <t>ТЛТ00004273</t>
  </si>
  <si>
    <t>906-366</t>
  </si>
  <si>
    <t>906-366 Комплект стоек стабилизатора ВАЗ 1118  1118-2906050</t>
  </si>
  <si>
    <t>ТЛТ00007302</t>
  </si>
  <si>
    <t>906-513</t>
  </si>
  <si>
    <t>906-513 Комплект стоек стабилизатора Lada Granta  2190-2906050</t>
  </si>
  <si>
    <t>ТЛТ00019882</t>
  </si>
  <si>
    <t>906-611</t>
  </si>
  <si>
    <t>906-611 Стойка стабилизатора Lada Vesta (ОЕМ 2180-2906050)</t>
  </si>
  <si>
    <t>ТЛТ00015097</t>
  </si>
  <si>
    <t>906-650</t>
  </si>
  <si>
    <t>906-650 Подшипник передней ступицы ВАЗ 2108  2108-3103020</t>
  </si>
  <si>
    <t>ТЛТ00015100</t>
  </si>
  <si>
    <t>906-651</t>
  </si>
  <si>
    <t>906-651 Подшипник задней ступицы ВАЗ 2108 2108-3104020</t>
  </si>
  <si>
    <t>ТЛТ00015103</t>
  </si>
  <si>
    <t>906-652</t>
  </si>
  <si>
    <t>906-652 Подшипник передней ступицы ВАЗ 1118 1118-3103020</t>
  </si>
  <si>
    <t>ТЛТ00015106</t>
  </si>
  <si>
    <t>906-653</t>
  </si>
  <si>
    <t>и</t>
  </si>
  <si>
    <t>ТЛТ00015109</t>
  </si>
  <si>
    <t>906-654</t>
  </si>
  <si>
    <t>402107049R</t>
  </si>
  <si>
    <t>906-654 Подшипник передней ступицы c ABS Renault Duster</t>
  </si>
  <si>
    <t>ТЛТ00015112</t>
  </si>
  <si>
    <t>906-655</t>
  </si>
  <si>
    <t>906-655 Подшипник передней ступицы KIA Rio (UB), Hyundai Solaris (RB)</t>
  </si>
  <si>
    <t>ТЛТ00015115</t>
  </si>
  <si>
    <t>906-656</t>
  </si>
  <si>
    <t>906-656 Подшипник передней ступицы без ABS Lada Vesta,Renault Logan</t>
  </si>
  <si>
    <t>ТЛТ00015118</t>
  </si>
  <si>
    <t>906-657</t>
  </si>
  <si>
    <t>906-657 Подшипник передней ступицы с ABS Citroen Jumper, Peugeot Boxer,Fiat Ducato</t>
  </si>
  <si>
    <t>ТЛТ00015121</t>
  </si>
  <si>
    <t>906-658</t>
  </si>
  <si>
    <t>ТЛТ00017802</t>
  </si>
  <si>
    <t>906-705</t>
  </si>
  <si>
    <t>432102069R</t>
  </si>
  <si>
    <t>ТЛТ00018707</t>
  </si>
  <si>
    <t>906-727</t>
  </si>
  <si>
    <t>517203S100</t>
  </si>
  <si>
    <t>906-727 Подшипник передней ступицы Hyundai Creta 517203S100</t>
  </si>
  <si>
    <t>ТЛТ00018706</t>
  </si>
  <si>
    <t>906-728</t>
  </si>
  <si>
    <t>517202J001</t>
  </si>
  <si>
    <t>ТЛТ00018705</t>
  </si>
  <si>
    <t>906-729</t>
  </si>
  <si>
    <t>51720H5000</t>
  </si>
  <si>
    <t>УАЗ</t>
  </si>
  <si>
    <t>ТЛТ00012949</t>
  </si>
  <si>
    <t>906-581</t>
  </si>
  <si>
    <t>906-581 Шкворень нижний 236021-3001013</t>
  </si>
  <si>
    <t>ТЛТ00012947</t>
  </si>
  <si>
    <t>906-582</t>
  </si>
  <si>
    <t>906-582 Шкворень верхний 236021-3001014</t>
  </si>
  <si>
    <t>ТЛТ00012952</t>
  </si>
  <si>
    <t>906-588</t>
  </si>
  <si>
    <t>2360213001013/2360213001014</t>
  </si>
  <si>
    <t>906-588 Комплект шкворней 236021-3001013/14</t>
  </si>
  <si>
    <t>ТЛТ00003970</t>
  </si>
  <si>
    <t>906-433</t>
  </si>
  <si>
    <t>4693414056/469/3414057</t>
  </si>
  <si>
    <t>906-433 Комплект рулевых наконечников УАЗ 3+1</t>
  </si>
  <si>
    <t>ТЛТ00003954</t>
  </si>
  <si>
    <t>БА 63-3414056 УАЗ</t>
  </si>
  <si>
    <t>906-551</t>
  </si>
  <si>
    <t>БА63-3414056.01 Наконечник рулевой правый с крепежом УАЗ</t>
  </si>
  <si>
    <t>ТЛТ00003956</t>
  </si>
  <si>
    <t>БА 63-3414057 УАЗ</t>
  </si>
  <si>
    <t>906-552</t>
  </si>
  <si>
    <t>БА63-3414057.01 Наконечник рулевой левый с крепежом УАЗ</t>
  </si>
  <si>
    <t>ТЛТ00004326</t>
  </si>
  <si>
    <t>906-494</t>
  </si>
  <si>
    <t>906-494 Крестовина карданного вала УАЗ 3151,3741,3962,3303   469-2201025</t>
  </si>
  <si>
    <t>ГАЗ</t>
  </si>
  <si>
    <t>ТЛТ00004333</t>
  </si>
  <si>
    <t>2217-3414029-10</t>
  </si>
  <si>
    <t>906-553</t>
  </si>
  <si>
    <t>БА17-3414029 Шарнир рулевой трапеции в сборе с крепежом ГАЗ   2217-3414029</t>
  </si>
  <si>
    <t>ТЛТ00013870</t>
  </si>
  <si>
    <t>906-403</t>
  </si>
  <si>
    <t>906-403 Крестовина карданного вала ГАЗ   3102-2201025</t>
  </si>
  <si>
    <t>ТЛТ00004322</t>
  </si>
  <si>
    <t>906-405</t>
  </si>
  <si>
    <t>2217-2904314</t>
  </si>
  <si>
    <t>906-405 Шаровая опора нижняя усиленная ГАЗ 2217   2217-2904314</t>
  </si>
  <si>
    <t>ТЛТ00004324</t>
  </si>
  <si>
    <t>906-406</t>
  </si>
  <si>
    <t xml:space="preserve">2217-2904414 </t>
  </si>
  <si>
    <t>906-406 Шаровая опора верхняя усиленная ГАЗ 2217   2217-2904414</t>
  </si>
  <si>
    <t>ТЛТ00012842</t>
  </si>
  <si>
    <t>906-623</t>
  </si>
  <si>
    <t>A21R23-2904414</t>
  </si>
  <si>
    <t>906-623 Шаровая опора верхняя ГАЗель NEXT A21R23-2904414</t>
  </si>
  <si>
    <t>ТЛТ00012841</t>
  </si>
  <si>
    <t>906-622</t>
  </si>
  <si>
    <t>A21R23-2904314</t>
  </si>
  <si>
    <t>906-622 Шаровая опора нижняя ГАЗель NEXT A21R23-2904314</t>
  </si>
  <si>
    <t>ТЛТ00012955</t>
  </si>
  <si>
    <t>906-583</t>
  </si>
  <si>
    <t>C40R133414029</t>
  </si>
  <si>
    <t>906-583 Шарнир ГАЗ C40R13-3414029</t>
  </si>
  <si>
    <t>ТЛТ00012958</t>
  </si>
  <si>
    <t>906-589</t>
  </si>
  <si>
    <t>906-589 Комплект Шарниров ГАЗ C40R13-3414029</t>
  </si>
  <si>
    <t>ИНОМАРКА</t>
  </si>
  <si>
    <t>ТЛТ00018612</t>
  </si>
  <si>
    <t>906-718</t>
  </si>
  <si>
    <t>441263507R</t>
  </si>
  <si>
    <t>906-718 Цилиндр заднего тормоза Lada Largus 22мм 441263507R</t>
  </si>
  <si>
    <t>ТЛТ00018666</t>
  </si>
  <si>
    <t>906-719</t>
  </si>
  <si>
    <t>906-719 Цилиндр заднего тормоза Lada Vesta 8450076671</t>
  </si>
  <si>
    <t>ТЛТ00018667</t>
  </si>
  <si>
    <t>906-720</t>
  </si>
  <si>
    <t xml:space="preserve">441006424R </t>
  </si>
  <si>
    <t>ТЛТ00018669</t>
  </si>
  <si>
    <t>906-721</t>
  </si>
  <si>
    <t>906-721 Цилиндр заднего тормоза Lada X-Ray 17мм 7701047838</t>
  </si>
  <si>
    <t>ТЛТ00018670</t>
  </si>
  <si>
    <t>906-722</t>
  </si>
  <si>
    <t>441003419R</t>
  </si>
  <si>
    <t>906-722 Цилиндр заднего тормоза правый Renault 22мм 441003419R</t>
  </si>
  <si>
    <t>ТЛТ00018671</t>
  </si>
  <si>
    <t>906-723</t>
  </si>
  <si>
    <t xml:space="preserve">441008001R </t>
  </si>
  <si>
    <t>ТЛТ00018672</t>
  </si>
  <si>
    <t>906-724</t>
  </si>
  <si>
    <t>441006176R</t>
  </si>
  <si>
    <t>ТЛТ00018673</t>
  </si>
  <si>
    <t>906-725</t>
  </si>
  <si>
    <t>441004731R</t>
  </si>
  <si>
    <t>906-725 Цилиндр заднего тормоза левый Renault 19мм 441004731R</t>
  </si>
  <si>
    <t>ТЛТ00018674</t>
  </si>
  <si>
    <t>906-726</t>
  </si>
  <si>
    <t>906-726 Цилиндр заднего тормоза 19мм 6001549707</t>
  </si>
  <si>
    <t>GENERAL MOTORS</t>
  </si>
  <si>
    <t>ТЛТ00004628</t>
  </si>
  <si>
    <t>906-345</t>
  </si>
  <si>
    <t>94788122</t>
  </si>
  <si>
    <t>906-345 Шаровая опора передней подвески Chevrolet Lanos   94788122</t>
  </si>
  <si>
    <t>ТЛТ00004419</t>
  </si>
  <si>
    <t>906-346</t>
  </si>
  <si>
    <t>96275019</t>
  </si>
  <si>
    <t>906-346 Рулевой наконечник наружный правый Chevrolet Lanos   96275019</t>
  </si>
  <si>
    <t>ТЛТ00004423</t>
  </si>
  <si>
    <t>906-347</t>
  </si>
  <si>
    <t>96275018</t>
  </si>
  <si>
    <t>906-347 Рулевой наконечник наружный левый Chevrolet Lanos   96275018</t>
  </si>
  <si>
    <t>ТЛТ00004446</t>
  </si>
  <si>
    <t xml:space="preserve">906-400 </t>
  </si>
  <si>
    <t>906-400 Стойка стабилизатора передней подвески левая Chevrolet Lacetti   96403099</t>
  </si>
  <si>
    <t>ТЛТ00004448</t>
  </si>
  <si>
    <t xml:space="preserve">906-401 </t>
  </si>
  <si>
    <t>906-401 Стойка стабилизатора передней подвески правая Chevrolet Lacetti   96403100</t>
  </si>
  <si>
    <t>ТЛТ00004450</t>
  </si>
  <si>
    <t>906-402</t>
  </si>
  <si>
    <t>906-402 Шаровая опора Chevrolet Lacetti   96490218</t>
  </si>
  <si>
    <t>ТЛТ00004456</t>
  </si>
  <si>
    <t xml:space="preserve">906-372 </t>
  </si>
  <si>
    <t>906-372 Шарнир равных угловых скоростей 1,4/1,6/1,8 Chevrolet Lacetti</t>
  </si>
  <si>
    <t>ТЛТ00004458</t>
  </si>
  <si>
    <t xml:space="preserve">906-373 </t>
  </si>
  <si>
    <t>906-373 Шарнир равных угловых скоростей 1,2/1,4 Chevrolet Aveo   15-1530</t>
  </si>
  <si>
    <t>ТЛТ00004440</t>
  </si>
  <si>
    <t xml:space="preserve">906-397 </t>
  </si>
  <si>
    <t>906-397 Рулевой наконечник левый Chevrolet Lacetti   96407485</t>
  </si>
  <si>
    <t>ТЛТ00004442</t>
  </si>
  <si>
    <t>906-398</t>
  </si>
  <si>
    <t>906-398 Рулевой наконечник правый Chevrolet Lacetti   96407486</t>
  </si>
  <si>
    <t>ТЛТ00004444</t>
  </si>
  <si>
    <t xml:space="preserve">906-399 </t>
  </si>
  <si>
    <t>906-399 Стойка стабилизатора задней подвески Chevrolet Lacetti   96561754</t>
  </si>
  <si>
    <t>ТЛТ00010977</t>
  </si>
  <si>
    <t>906-567</t>
  </si>
  <si>
    <t>906-567 Наконечник рулевой тяги Chevrolet Cruze   13278359</t>
  </si>
  <si>
    <t>ТЛТ00010979</t>
  </si>
  <si>
    <t>906-568</t>
  </si>
  <si>
    <t>906-568 Стойка переднего стабилизатора Chevrolet Cruze   13219141</t>
  </si>
  <si>
    <t>ТЛТ00012812</t>
  </si>
  <si>
    <t>906-593</t>
  </si>
  <si>
    <t>906-593 Шаровая опора Chevrolet Aveo T250 96535089</t>
  </si>
  <si>
    <t>ТЛТ00010983</t>
  </si>
  <si>
    <t>906-570</t>
  </si>
  <si>
    <t>906-570 Наконечник рулевой тяги левый Chevrolet Aveo T250   93740722</t>
  </si>
  <si>
    <t>ТЛТ00010985</t>
  </si>
  <si>
    <t>906-571</t>
  </si>
  <si>
    <t>906-571 Наконечник рулевой тяги правый Chevrolet Aveo T250   93740723</t>
  </si>
  <si>
    <t>ТЛТ00010991</t>
  </si>
  <si>
    <t>906-574</t>
  </si>
  <si>
    <t>906-574 Шаровая опора Chevrolet Aveo T300   95017034</t>
  </si>
  <si>
    <t>ТЛТ00010995</t>
  </si>
  <si>
    <t>906-576</t>
  </si>
  <si>
    <t>906-576 Наконечник рулевой тяги Chevrolet Aveo T300   95218373</t>
  </si>
  <si>
    <t>ТЛТ00010997</t>
  </si>
  <si>
    <t>906-577</t>
  </si>
  <si>
    <t>906-577 Стойка переднего стабилизатора Chevrolet Aveo T300   95941670</t>
  </si>
  <si>
    <t>ТЛТ00012835</t>
  </si>
  <si>
    <t>906-616</t>
  </si>
  <si>
    <t>906-616 Шаровая опора Opel Astra H 90512982</t>
  </si>
  <si>
    <t>ТЛТ00012828</t>
  </si>
  <si>
    <t>906-609</t>
  </si>
  <si>
    <t>906-609 Рулевой наконечник правый Opel Astra H 93186332</t>
  </si>
  <si>
    <t>ТЛТ00012829</t>
  </si>
  <si>
    <t>906-610</t>
  </si>
  <si>
    <t>906-610 Рулевой наконечник левый Opel Astra H 93181232</t>
  </si>
  <si>
    <t>FORD FOCUS 1</t>
  </si>
  <si>
    <t>ТЛТ00004463</t>
  </si>
  <si>
    <t>906-350</t>
  </si>
  <si>
    <t>906-350 Внутренний рулевой наконечник Ford Focus I   3707333</t>
  </si>
  <si>
    <t>FORD FOCUS II, III</t>
  </si>
  <si>
    <t>ТЛТ00004518</t>
  </si>
  <si>
    <t>906-376</t>
  </si>
  <si>
    <t>906-376 Шарнир равных угловых скоростей наружный Ford Focus II   15-1510</t>
  </si>
  <si>
    <t>ТЛТ00004508</t>
  </si>
  <si>
    <t>906-392</t>
  </si>
  <si>
    <t>1404785</t>
  </si>
  <si>
    <t>906-392 Рулевой наконечник левый Ford Focus II   1404785</t>
  </si>
  <si>
    <t>ТЛТ00004510</t>
  </si>
  <si>
    <t>906-393</t>
  </si>
  <si>
    <t>1388549</t>
  </si>
  <si>
    <t>906-393 Рулевой наконечник правый Ford Focus II   1388549</t>
  </si>
  <si>
    <t>ТЛТ00004512</t>
  </si>
  <si>
    <t>906-394</t>
  </si>
  <si>
    <t>1234382</t>
  </si>
  <si>
    <t>906-394 Шаровая опора Ford Focus II   1234382</t>
  </si>
  <si>
    <t>ТЛТ00004514</t>
  </si>
  <si>
    <t>906-395</t>
  </si>
  <si>
    <t>1223792</t>
  </si>
  <si>
    <t>906-395 Стойка стабилизатора передней подвески Ford Focus II   1223792</t>
  </si>
  <si>
    <t>ТЛТ00004516</t>
  </si>
  <si>
    <t>906-396</t>
  </si>
  <si>
    <t>1310333</t>
  </si>
  <si>
    <t>906-396 Стойка стабилизатора задней подвески Ford Focus II   1310333</t>
  </si>
  <si>
    <t>ТЛТ00010999</t>
  </si>
  <si>
    <t>906-578</t>
  </si>
  <si>
    <t>1470387</t>
  </si>
  <si>
    <t>906-578 Шаровая опора Ford Focus II 21 мм   1470387</t>
  </si>
  <si>
    <t>ТЛТ00012816</t>
  </si>
  <si>
    <t>906-597</t>
  </si>
  <si>
    <t>906-597 Рулевой наконечник левый Ford Focus 3 1826505</t>
  </si>
  <si>
    <t>ТЛТ00012817</t>
  </si>
  <si>
    <t>906-598</t>
  </si>
  <si>
    <t>906-598 Рулевой наконечник правый Ford Focus 3 1826501</t>
  </si>
  <si>
    <t xml:space="preserve">RENAULT </t>
  </si>
  <si>
    <t>ТЛТ00004498</t>
  </si>
  <si>
    <t>906-355</t>
  </si>
  <si>
    <t>906-355 Внутренний рулевой наконечник Renault Logan   6001550441</t>
  </si>
  <si>
    <t>906-352</t>
  </si>
  <si>
    <t>401604793R</t>
  </si>
  <si>
    <t>ТЛТ00019816</t>
  </si>
  <si>
    <t>906-619</t>
  </si>
  <si>
    <t>401602523R</t>
  </si>
  <si>
    <t>906-619 Шаровая опора Largus, Logan, Xray после 2013г. (ОЕМ 4016 040 02R)</t>
  </si>
  <si>
    <t>ТЛТ00004492</t>
  </si>
  <si>
    <t>906-353</t>
  </si>
  <si>
    <t>6001547610</t>
  </si>
  <si>
    <t>906-353 Рулевой наконечник наружный левый Renault Logan 6001547610</t>
  </si>
  <si>
    <t>ТЛТ00004495</t>
  </si>
  <si>
    <t>906-354</t>
  </si>
  <si>
    <t>6001547611</t>
  </si>
  <si>
    <t>906-354 Рулевой наконечник наружный правый Renault Logan   6001547611</t>
  </si>
  <si>
    <t>ТЛТ00004501</t>
  </si>
  <si>
    <t>906-356</t>
  </si>
  <si>
    <t>8200277960</t>
  </si>
  <si>
    <t>ТЛТ00004549</t>
  </si>
  <si>
    <t>906-420</t>
  </si>
  <si>
    <t>906-420 Рычаг передней подвески правый в сборе Renault Logan   6001547519</t>
  </si>
  <si>
    <t>ТЛТ00004552</t>
  </si>
  <si>
    <t>906-421</t>
  </si>
  <si>
    <t>906-421 Рычаг передней подвески левый в сборе Renault Logan   6001547520</t>
  </si>
  <si>
    <t>ТЛТ00014381</t>
  </si>
  <si>
    <t>906-631</t>
  </si>
  <si>
    <t>545004529R</t>
  </si>
  <si>
    <t>906-631 Рычаг подвески в сборе правый Lada Largus 2013 545004529R</t>
  </si>
  <si>
    <t>ТЛТ00014380</t>
  </si>
  <si>
    <t>906-630</t>
  </si>
  <si>
    <t>545011727R</t>
  </si>
  <si>
    <t>ТЛТ00010981</t>
  </si>
  <si>
    <t>906-569</t>
  </si>
  <si>
    <t>551103022R</t>
  </si>
  <si>
    <t>906-569 Стойка переднего, заднего стабилизатора Renault Duster   551103022R</t>
  </si>
  <si>
    <t>ТЛТ00012813</t>
  </si>
  <si>
    <t>906-594</t>
  </si>
  <si>
    <t>401602308R</t>
  </si>
  <si>
    <t>906-594 Шаровая опора Renault Duster, Kaptur 401602308R</t>
  </si>
  <si>
    <t>ТЛТ00012810</t>
  </si>
  <si>
    <t>906-591</t>
  </si>
  <si>
    <t>8201108332</t>
  </si>
  <si>
    <t>906-591 Рулевой наконечник правый Renault Duster, Kaptur 8201108332</t>
  </si>
  <si>
    <t>ТЛТ00012811</t>
  </si>
  <si>
    <t>906-592</t>
  </si>
  <si>
    <t>8201108339</t>
  </si>
  <si>
    <t>906-592 Рулевой наконечник левый Renault Duster, Kaptur 8201108339</t>
  </si>
  <si>
    <t>ТЛТ00012814</t>
  </si>
  <si>
    <t>906-595</t>
  </si>
  <si>
    <t>906-595 Рулевой наконечник левый Renault Megane 2 7701474795</t>
  </si>
  <si>
    <t>ТЛТ00012815</t>
  </si>
  <si>
    <t>906-596</t>
  </si>
  <si>
    <t>906-596 Рулевой наконечник правый Renault Megane 2 7701474796</t>
  </si>
  <si>
    <t>ТЛТ00012825</t>
  </si>
  <si>
    <t>906-606</t>
  </si>
  <si>
    <t>906-606 Стойка стабилизатора Renault Megane 2 8200166159</t>
  </si>
  <si>
    <t>ТЛТ00012827</t>
  </si>
  <si>
    <t>906-608</t>
  </si>
  <si>
    <t>906-608 Сайлентблок Largus, Logan до 2013г. 6040002245</t>
  </si>
  <si>
    <t>Lada Largus</t>
  </si>
  <si>
    <t>ТЛТ00004201</t>
  </si>
  <si>
    <t>906-500</t>
  </si>
  <si>
    <t>39211AY625</t>
  </si>
  <si>
    <t>906-500 Шарнир равных угловых скоростей Lada Largus 39211AY625</t>
  </si>
  <si>
    <t>ТЛТ00008566</t>
  </si>
  <si>
    <t>906-509</t>
  </si>
  <si>
    <t>ТЛТ00008567</t>
  </si>
  <si>
    <t>906-510</t>
  </si>
  <si>
    <t>VW Polo, Skoda Rapid</t>
  </si>
  <si>
    <t>ТЛТ00004404</t>
  </si>
  <si>
    <t>906-482</t>
  </si>
  <si>
    <t>6Q0423811</t>
  </si>
  <si>
    <t>906-482 Рулевой наконечник наружный левый Volkswagen Polo   6Q0423811</t>
  </si>
  <si>
    <t>ТЛТ00004402</t>
  </si>
  <si>
    <t>906-481</t>
  </si>
  <si>
    <t>6Q0423812</t>
  </si>
  <si>
    <t>906-481 Рулевой наконечник наружный правый Volkswagen Polo   6Q0423812</t>
  </si>
  <si>
    <t>ТЛТ00004393</t>
  </si>
  <si>
    <t>906-479</t>
  </si>
  <si>
    <t>6Q0411315F</t>
  </si>
  <si>
    <t>906-479 Стойка стабилизатора Volkswagen Polo   6Q0411315F</t>
  </si>
  <si>
    <t>ТЛТ00004408</t>
  </si>
  <si>
    <t>906-476</t>
  </si>
  <si>
    <t>6R0407365</t>
  </si>
  <si>
    <t>906-476 Шаровая опора левая Volkswagen Polo   6R0407365</t>
  </si>
  <si>
    <t>ТЛТ00004410</t>
  </si>
  <si>
    <t>906-477</t>
  </si>
  <si>
    <t>6R0407366</t>
  </si>
  <si>
    <t>906-477 Шаровая опора правая Volkswagen Polo   6R0407366</t>
  </si>
  <si>
    <t>ТЛТ00011001</t>
  </si>
  <si>
    <t>906-579</t>
  </si>
  <si>
    <t>6RD423810</t>
  </si>
  <si>
    <t>906-579 Тяга рулевая Volkswagen Polo   6RD423810</t>
  </si>
  <si>
    <t>Skoda Octavia III (5E3), VW Tiguan (AD1)</t>
  </si>
  <si>
    <t>ТЛТ00016190</t>
  </si>
  <si>
    <t>906-688</t>
  </si>
  <si>
    <t>1К0407365С</t>
  </si>
  <si>
    <t>ТЛТ00016192</t>
  </si>
  <si>
    <t>906-689</t>
  </si>
  <si>
    <t>1К0407366С</t>
  </si>
  <si>
    <t>906-689 Шаровая опора правая Skoda Octavia 1К0407366С</t>
  </si>
  <si>
    <t>ТЛТ00015354</t>
  </si>
  <si>
    <t>906-662</t>
  </si>
  <si>
    <t>1К0423811К</t>
  </si>
  <si>
    <t>906-662 Наконечник рулевой тяги левый Skoda Octavia 1К0423811К</t>
  </si>
  <si>
    <t>ТЛТ00015360</t>
  </si>
  <si>
    <t>906-663</t>
  </si>
  <si>
    <t>1К0423812К</t>
  </si>
  <si>
    <t>906-663 Наконечник рулевой тяги правый Skoda Octavia 1К0423812К</t>
  </si>
  <si>
    <t>ТЛТ00016318</t>
  </si>
  <si>
    <t>906-690</t>
  </si>
  <si>
    <t>1К0505465К</t>
  </si>
  <si>
    <t>906-690 Стойка заднего стабилизатора Skoda Octavia 1К0505465К</t>
  </si>
  <si>
    <t>ТЛТ00016324</t>
  </si>
  <si>
    <t>906-691</t>
  </si>
  <si>
    <t>1K0411315R</t>
  </si>
  <si>
    <t>906-691 Стойка стабилизатора Skoda Octavia 1К0411315R</t>
  </si>
  <si>
    <t>Hyundai Accent</t>
  </si>
  <si>
    <t>ТЛТ00004365</t>
  </si>
  <si>
    <t>906-340</t>
  </si>
  <si>
    <t>54830-17020</t>
  </si>
  <si>
    <t>906-340 Стойка стабилизатора передней подвески правая Hyundai Accent   54830-17020</t>
  </si>
  <si>
    <t>ТЛТ00004373</t>
  </si>
  <si>
    <t>906-341</t>
  </si>
  <si>
    <t>54830-17010</t>
  </si>
  <si>
    <t>Hyundai Solaris, KIA Rio III, IV</t>
  </si>
  <si>
    <t>ТЛТ00004379</t>
  </si>
  <si>
    <t>906-343</t>
  </si>
  <si>
    <t>54530-25000</t>
  </si>
  <si>
    <t>906-343 Шаровая опора передней подвески Hyundai Accent   54530-25000</t>
  </si>
  <si>
    <t>ТЛТ00004348</t>
  </si>
  <si>
    <t>906-492</t>
  </si>
  <si>
    <t>517120U000</t>
  </si>
  <si>
    <t>906-492 Диск тормозной Hyundai Solaris   517120U000</t>
  </si>
  <si>
    <t>ТЛТ00004350</t>
  </si>
  <si>
    <t>906-493</t>
  </si>
  <si>
    <t>548300U000</t>
  </si>
  <si>
    <t>906-493 Стойка стабилизатора передняя Hyundai Solaris   548300U000</t>
  </si>
  <si>
    <t>ТЛТ00004387</t>
  </si>
  <si>
    <t>906-491</t>
  </si>
  <si>
    <t>49535-2L001</t>
  </si>
  <si>
    <t>906-491 Шарнир равных угловых скоростей внутренний Hyundai Solaris   49535-2L001</t>
  </si>
  <si>
    <t>ТЛТ00004389</t>
  </si>
  <si>
    <t>906-490</t>
  </si>
  <si>
    <t>495011R000</t>
  </si>
  <si>
    <t>906-490 Шарнир равных угловых скоростей наружный Hyundai Solaris   49500-1R000</t>
  </si>
  <si>
    <t>ТЛТ00004192</t>
  </si>
  <si>
    <t>906-497</t>
  </si>
  <si>
    <t xml:space="preserve">568204l000 </t>
  </si>
  <si>
    <t>906-497 Наконечник рулевой наружный левый Hyundai Solaris 568204l000</t>
  </si>
  <si>
    <t>ТЛТ00004771</t>
  </si>
  <si>
    <t>906-498</t>
  </si>
  <si>
    <t>568204l090</t>
  </si>
  <si>
    <t>906-498 Наконечник рулевой наружный правый Hyundai Solaris 568204l090</t>
  </si>
  <si>
    <t>ТЛТ00018277</t>
  </si>
  <si>
    <t>906-715</t>
  </si>
  <si>
    <t>56820H8000</t>
  </si>
  <si>
    <t>906-715 Наконечник рулевой тяги левый Kia Rio IV 56820H8000</t>
  </si>
  <si>
    <t>ТЛТ00018278</t>
  </si>
  <si>
    <t>906-716</t>
  </si>
  <si>
    <t>56825H8000</t>
  </si>
  <si>
    <t>906-716 Наконечник рулевой тяги правый Kia Rio IV 56825H8000</t>
  </si>
  <si>
    <t>ТЛТ00018279</t>
  </si>
  <si>
    <t>906-717</t>
  </si>
  <si>
    <t>56540H8000</t>
  </si>
  <si>
    <t>906-717 Рулевая тяга Kia Rio IV 56540H8000</t>
  </si>
  <si>
    <t>KIA Spectra</t>
  </si>
  <si>
    <t>ТЛТ00004522</t>
  </si>
  <si>
    <t>906-357</t>
  </si>
  <si>
    <t>0K20132280</t>
  </si>
  <si>
    <t>906-357 Рулевой наконечник наружный Kia Spectra   OK201-32280</t>
  </si>
  <si>
    <t>ТЛТ00004528</t>
  </si>
  <si>
    <t>906-359</t>
  </si>
  <si>
    <t>0K2A134550A</t>
  </si>
  <si>
    <t>906-359 Шаровая опора передней подвески Kia Spectra   OK2A1-34550A</t>
  </si>
  <si>
    <t>ТЛТ00004531</t>
  </si>
  <si>
    <t>906-360</t>
  </si>
  <si>
    <t>0K2A232240</t>
  </si>
  <si>
    <t>906-360 Внутренний рулевой наконечник Kia Spectra   OK2A2-32240</t>
  </si>
  <si>
    <t>KIA Rio II (2005-2011)</t>
  </si>
  <si>
    <t>ТЛТ00004605</t>
  </si>
  <si>
    <t>906-462</t>
  </si>
  <si>
    <t>577241G000</t>
  </si>
  <si>
    <t>906-462 Рулевой наконечник внутренний левый Kia Rio II   577241G100</t>
  </si>
  <si>
    <t>ТЛТ00004607</t>
  </si>
  <si>
    <t>906-463</t>
  </si>
  <si>
    <t>577241G100</t>
  </si>
  <si>
    <t>906-463 Рулевой наконечник внутренний правый Kia Rio II   577241G000</t>
  </si>
  <si>
    <t>KIA Ceed (ED) (2007-2012)</t>
  </si>
  <si>
    <t>ТЛТ00004619</t>
  </si>
  <si>
    <t>906-468</t>
  </si>
  <si>
    <t>565402H000</t>
  </si>
  <si>
    <t>906-468 Внутренний рулевой наконечник Kia Ceed   565402H000</t>
  </si>
  <si>
    <t>ТЛТ00004621</t>
  </si>
  <si>
    <t>906-469</t>
  </si>
  <si>
    <t>568202H000</t>
  </si>
  <si>
    <t>906-469 Рулевой наконечник наружный левый Kia Ceed   568202H000</t>
  </si>
  <si>
    <t>ТЛТ00004623</t>
  </si>
  <si>
    <t>906-470</t>
  </si>
  <si>
    <t>568202H090</t>
  </si>
  <si>
    <t>906-470 Рулевой наконечник наружный правый Kia Ceed   568202H090</t>
  </si>
  <si>
    <t>KIA Ceed (JD) (2012-2018)</t>
  </si>
  <si>
    <t>ТЛТ00012822</t>
  </si>
  <si>
    <t>906-603</t>
  </si>
  <si>
    <t>545303S100</t>
  </si>
  <si>
    <t>906-603 Шаровая опора Kia Ceed 545303S100</t>
  </si>
  <si>
    <t>ТЛТ00012823</t>
  </si>
  <si>
    <t>906-604</t>
  </si>
  <si>
    <t>56820A6000</t>
  </si>
  <si>
    <t>906-604 Рулевой наконечник левый Kia Ceed 56820A6000</t>
  </si>
  <si>
    <t>ТЛТ00012824</t>
  </si>
  <si>
    <t>906-605</t>
  </si>
  <si>
    <t>56820A6090</t>
  </si>
  <si>
    <t>906-605 Рулевой наконечник правый Kia Ceed 56820A6090</t>
  </si>
  <si>
    <t>ТЛТ00016320</t>
  </si>
  <si>
    <t>906-695</t>
  </si>
  <si>
    <t>555303R000</t>
  </si>
  <si>
    <t>906-695 Стойка заднего стабилизатора Kia Ceed 555303R000</t>
  </si>
  <si>
    <t>KIA Sportage (SL), Hyundai iX35 (LM) (2009-2015)</t>
  </si>
  <si>
    <t>ТЛТ00012819</t>
  </si>
  <si>
    <t>906-600</t>
  </si>
  <si>
    <t>545303s000</t>
  </si>
  <si>
    <t>906-600 Шаровая опора Kia Sportage 545303s000</t>
  </si>
  <si>
    <t>ТЛТ00012820</t>
  </si>
  <si>
    <t>906-601</t>
  </si>
  <si>
    <t>568202s000</t>
  </si>
  <si>
    <t>906-601 Рулевой наконечник левый Kia Sportage 568202s000</t>
  </si>
  <si>
    <t>ТЛТ00012821</t>
  </si>
  <si>
    <t>906-602</t>
  </si>
  <si>
    <t>568202s050</t>
  </si>
  <si>
    <t>906-602 Рулевой наконечник правый Kia Sportage 568202s050</t>
  </si>
  <si>
    <t>ТЛТ00012833</t>
  </si>
  <si>
    <t>906-614</t>
  </si>
  <si>
    <t>548302s200</t>
  </si>
  <si>
    <t>ТЛТ00012834</t>
  </si>
  <si>
    <t>906-615</t>
  </si>
  <si>
    <t xml:space="preserve">555302s200 </t>
  </si>
  <si>
    <t>KIA Optima (JF), Sonata VII(LF) 2015-2019</t>
  </si>
  <si>
    <t>ТЛТ00018268</t>
  </si>
  <si>
    <t>906-706</t>
  </si>
  <si>
    <t>54830C1000</t>
  </si>
  <si>
    <t>906-706 Стойка переднего стабилизатора левая KIA Optima 54830C1000</t>
  </si>
  <si>
    <t>ТЛТ00018269</t>
  </si>
  <si>
    <t>906-707</t>
  </si>
  <si>
    <t>54840C1000</t>
  </si>
  <si>
    <t>906-707 Стойка переднего стабилизатора правая KIA Optima 54840C1000</t>
  </si>
  <si>
    <t>ТЛТ00018270</t>
  </si>
  <si>
    <t>906-708</t>
  </si>
  <si>
    <t>55530C1100</t>
  </si>
  <si>
    <t>906-708 Стойка заднего стабилизатора левая KIA Optima 55530C1100</t>
  </si>
  <si>
    <t>ТЛТ00018271</t>
  </si>
  <si>
    <t>906-709</t>
  </si>
  <si>
    <t>55540C1100</t>
  </si>
  <si>
    <t>906-709 Стойка заднего стабилизатора правая KIA Optima 55540C1100</t>
  </si>
  <si>
    <t>ТЛТ00018272</t>
  </si>
  <si>
    <t>906-710</t>
  </si>
  <si>
    <t>54530C1000</t>
  </si>
  <si>
    <t>906-710 Шаровая опора левая KIA Optima 54530C1000</t>
  </si>
  <si>
    <t>ТЛТ00018273</t>
  </si>
  <si>
    <t>906-711</t>
  </si>
  <si>
    <t>54530C1100</t>
  </si>
  <si>
    <t>906-711 Шаровая опора правая KIA Optima 54530C1100</t>
  </si>
  <si>
    <t>ТЛТ00018274</t>
  </si>
  <si>
    <t>906-712</t>
  </si>
  <si>
    <t>56820C1000</t>
  </si>
  <si>
    <t>906-712 Наконечник рулевой тяги левый KIA Optima 56820C1000</t>
  </si>
  <si>
    <t>ТЛТ00018275</t>
  </si>
  <si>
    <t>906-713</t>
  </si>
  <si>
    <t>56825C1090</t>
  </si>
  <si>
    <t>906-713 Наконечник рулевой тяги правый KIA Optima 56825C1090</t>
  </si>
  <si>
    <t>ТЛТ00018276</t>
  </si>
  <si>
    <t>906-714</t>
  </si>
  <si>
    <t>55530D3000</t>
  </si>
  <si>
    <t>906-714 Стойка заднего стабилизатора Kia Sportage 55530D3000</t>
  </si>
  <si>
    <t xml:space="preserve">ИНОМАРКА </t>
  </si>
  <si>
    <t>ТЛТ00012836</t>
  </si>
  <si>
    <t>906-617</t>
  </si>
  <si>
    <t>906-617 Шаровая опора Toyota Corolla E12 4333009090</t>
  </si>
  <si>
    <t>ТЛТ00012837</t>
  </si>
  <si>
    <t>906-618</t>
  </si>
  <si>
    <t>906-618 Стойка стабилизатора Toyota Corolla E12 4882032010</t>
  </si>
  <si>
    <t>ТЛТ00012831</t>
  </si>
  <si>
    <t>906-612</t>
  </si>
  <si>
    <t>MR476457</t>
  </si>
  <si>
    <t>906-612 Рулевой наконечник Mitsubishi Lancer 9 MR476457</t>
  </si>
  <si>
    <t>ТЛТ00012832</t>
  </si>
  <si>
    <t>906-613</t>
  </si>
  <si>
    <t>MR403419</t>
  </si>
  <si>
    <t>906-613 Шаровая опора Mitsubishi Lancer 9 MR403419</t>
  </si>
  <si>
    <t>ТЛТ00012826</t>
  </si>
  <si>
    <t>906-607</t>
  </si>
  <si>
    <t>MN101368</t>
  </si>
  <si>
    <t>906-607 Стойка стабилизатора Mitsubishi Lancer 9 MN101368</t>
  </si>
  <si>
    <t>ТЛТ00012818</t>
  </si>
  <si>
    <t>906-599</t>
  </si>
  <si>
    <t>4422A052</t>
  </si>
  <si>
    <t>906-599 Рулевой наконечник Mitsubishi Lancer 10 4422A052</t>
  </si>
  <si>
    <t>ТЛТ00016322</t>
  </si>
  <si>
    <t>906-692</t>
  </si>
  <si>
    <t>40160-9W200</t>
  </si>
  <si>
    <t>906-692 Шаровая опора Nissan Qashqai 40160-9W200</t>
  </si>
  <si>
    <t>ТЛТ00016326</t>
  </si>
  <si>
    <t>906-693</t>
  </si>
  <si>
    <t>54668-1AA0E</t>
  </si>
  <si>
    <t>906-693 Стойка стабилизатора левая Nissan Qashqai 54668-1AA0E</t>
  </si>
  <si>
    <t>ТЛТ00016328</t>
  </si>
  <si>
    <t>906-694</t>
  </si>
  <si>
    <t>54618-1AA0E</t>
  </si>
  <si>
    <t>906-694 Стойка стабилизатора правая Nissan Qashqai 54618-1AA0E</t>
  </si>
  <si>
    <t>ТЛТ00019598</t>
  </si>
  <si>
    <t>906-734</t>
  </si>
  <si>
    <t>906-734 Стойка переднего стабилизатора правая  BMW 31356881808</t>
  </si>
  <si>
    <t>ТЛТ00019599</t>
  </si>
  <si>
    <t>906-735</t>
  </si>
  <si>
    <t>906-735 Стойка переднего стабилизатора левая  BMW 31356881807</t>
  </si>
  <si>
    <t>FORD TRANZIT</t>
  </si>
  <si>
    <t>ТЛТ00004580</t>
  </si>
  <si>
    <t>906-413</t>
  </si>
  <si>
    <t>906-413 Рулевая тяга правая Ford Transit   1370710</t>
  </si>
  <si>
    <t>ТЛТ00004578</t>
  </si>
  <si>
    <t>906-412</t>
  </si>
  <si>
    <t>906-412 Рулевая тяга левая Ford Transit   4602028</t>
  </si>
  <si>
    <t>ТЛТ00004576</t>
  </si>
  <si>
    <t>906-411</t>
  </si>
  <si>
    <t>906-411 Стойка стабилизатора передней подвески Ford Transit   4519467</t>
  </si>
  <si>
    <t>ТЛТ00004574</t>
  </si>
  <si>
    <t>906-409</t>
  </si>
  <si>
    <t>906-409 Шаровая опора Ford Transit   1417351</t>
  </si>
  <si>
    <t>ТЛТ00012878</t>
  </si>
  <si>
    <t>906-408</t>
  </si>
  <si>
    <t>906-408 Наконечник рулевой тяги Ford Transit 1370741</t>
  </si>
  <si>
    <t>FIAT  DUCATO, PEUGEOT BOXER, CITROEN JUMPER</t>
  </si>
  <si>
    <t>ТЛТ00004584</t>
  </si>
  <si>
    <t>906-415</t>
  </si>
  <si>
    <t>5170F5</t>
  </si>
  <si>
    <t>906-415 Стойка стабилизатора задней подвески Fiat Ducato / Peugeot Boxer   5170.F5</t>
  </si>
  <si>
    <t>ТЛТ00004587</t>
  </si>
  <si>
    <t>906-417</t>
  </si>
  <si>
    <t>906-417 Рулевой наконечник правый Fiat Ducato / Peugeot Boxer   3817.70</t>
  </si>
  <si>
    <t>ТЛТ00004589</t>
  </si>
  <si>
    <t>906-418</t>
  </si>
  <si>
    <t>906-418 Рулевой наконечник левый Fiat Ducato / Peugeot Boxer   3817.77</t>
  </si>
  <si>
    <t>ТЛТ00004582</t>
  </si>
  <si>
    <t>906-414</t>
  </si>
  <si>
    <t>906-414 Шаровая опора Fiat Ducato / Peugeot Boxer   3640.76</t>
  </si>
  <si>
    <t>ISUZU/Богдан</t>
  </si>
  <si>
    <t>ТЛТ00004556</t>
  </si>
  <si>
    <t>906-489</t>
  </si>
  <si>
    <t>906-489 Крестовина карданного вала 33/104 ISUZU/Богдан   8971673170</t>
  </si>
  <si>
    <t>ТЛТ00004558</t>
  </si>
  <si>
    <t>906-488</t>
  </si>
  <si>
    <t>906-488 Крестовина карданного вала 33/93 ISUZU/Богдан   5373000320</t>
  </si>
  <si>
    <t>Вес брутто (кг)</t>
  </si>
  <si>
    <t>Вес нетто (кг)</t>
  </si>
  <si>
    <t>ИТОГО:</t>
  </si>
  <si>
    <t>Основная:</t>
  </si>
  <si>
    <t>Зонтичная:</t>
  </si>
  <si>
    <t>Иномарка:</t>
  </si>
  <si>
    <t>Бонус за эффективность расчетов</t>
  </si>
  <si>
    <t>Условия</t>
  </si>
  <si>
    <t>501-1500 тыс</t>
  </si>
  <si>
    <t>1501-3000 тыс</t>
  </si>
  <si>
    <t>3001 тыс и выше</t>
  </si>
  <si>
    <t>Предоплата или оплата по факту отгрузки</t>
  </si>
  <si>
    <t>50/50 (до 14 дней)</t>
  </si>
  <si>
    <t>Расчет</t>
  </si>
  <si>
    <t>Условия оплаты</t>
  </si>
  <si>
    <t>Бонус в %</t>
  </si>
  <si>
    <t>Бонус в тыс.руб</t>
  </si>
  <si>
    <t>Предоплата</t>
  </si>
  <si>
    <t>50/50</t>
  </si>
  <si>
    <t>Бонус за расширение линейки</t>
  </si>
  <si>
    <t>от 35% до 45% (от 48 до 61 позиций)</t>
  </si>
  <si>
    <t xml:space="preserve">от 45,1% до 60% (от 62 до 82 позиций) </t>
  </si>
  <si>
    <t>от 60,1% до 75%  (от 83 до 102 позиций)</t>
  </si>
  <si>
    <t>от 75%  (от 103 до 137 позиций)</t>
  </si>
  <si>
    <t>Количество позиций в планируемом заказе из 137</t>
  </si>
  <si>
    <t>Бонус за увеличение продаж иномарочной продукции</t>
  </si>
  <si>
    <t>от 1,0% до 1,5%</t>
  </si>
  <si>
    <t>от 1,51% до 2,5%</t>
  </si>
  <si>
    <t>от 2,51% до 5,0%</t>
  </si>
  <si>
    <t>от 5,1% до 7,5%</t>
  </si>
  <si>
    <t>от 7,51% до 10%</t>
  </si>
  <si>
    <t>от 10,1%</t>
  </si>
  <si>
    <t>Сумма планируемого заказа</t>
  </si>
  <si>
    <t>Сумма иномарочной продукции</t>
  </si>
  <si>
    <t>Процент иномарочной продукции</t>
  </si>
  <si>
    <t>ИТОГО</t>
  </si>
  <si>
    <t>предоплата</t>
  </si>
  <si>
    <t>Сумма текущего заказа заказа</t>
  </si>
  <si>
    <t>Сумма спецификации подписанная на планируемый месяц в тыс.руб</t>
  </si>
  <si>
    <t>Бонус к начислению</t>
  </si>
  <si>
    <t>%</t>
  </si>
  <si>
    <t>дБ</t>
  </si>
  <si>
    <t>Дистриб. Цена без НДС</t>
  </si>
  <si>
    <t>Дистриб. Цена с НДС</t>
  </si>
  <si>
    <t>Цена входа в опт Цена с НДС</t>
  </si>
  <si>
    <t>Цена входа в точку Цена с НДС</t>
  </si>
  <si>
    <t>Цена на полке Цена с НДС</t>
  </si>
  <si>
    <t>ТОРГОВЫЙ ДОМ "АВТОКОМПОНЕНТЫ"</t>
  </si>
  <si>
    <t>Действует</t>
  </si>
  <si>
    <t>БЛАНК ЗАКАЗА ТД АВТОКОМПОНЕНТЫ</t>
  </si>
  <si>
    <t xml:space="preserve">906-621, шт  </t>
  </si>
  <si>
    <t>906-312,  шт</t>
  </si>
  <si>
    <t>906-313, шт</t>
  </si>
  <si>
    <t>906-619, шт</t>
  </si>
  <si>
    <t>906-611, шт</t>
  </si>
  <si>
    <t>Условия выплаты</t>
  </si>
  <si>
    <t>80%  - ежемесячно</t>
  </si>
  <si>
    <t>20% - по истечении срока действия акции при условии ежемесячного заказа продукции любого из предложенных объёмов</t>
  </si>
  <si>
    <t>Выплата производится на бонусный счёт</t>
  </si>
  <si>
    <t>Кол-во по заявке</t>
  </si>
  <si>
    <t>Сумма по Заявке</t>
  </si>
  <si>
    <t>Сумма Бонуса</t>
  </si>
  <si>
    <t>Бонус за фокусную продукцию</t>
  </si>
  <si>
    <t>Кол-во</t>
  </si>
  <si>
    <t>Сумма 80%</t>
  </si>
  <si>
    <t>Сумма 20 %</t>
  </si>
  <si>
    <t>К отгрузке (80%), тыс. руб</t>
  </si>
  <si>
    <t>Накопительный (80%), тыс руб</t>
  </si>
  <si>
    <t>Итого бонус в %</t>
  </si>
  <si>
    <t>По осн. Программе, тыс руб</t>
  </si>
  <si>
    <t>По фокус. Прод, тыс руб</t>
  </si>
  <si>
    <t>ИТОГО, тыс руб</t>
  </si>
  <si>
    <t>ИТОГО общ бонус, тыс руб</t>
  </si>
  <si>
    <t>кол-во в заказе</t>
  </si>
  <si>
    <t>ИТОГО расчет</t>
  </si>
  <si>
    <t>906-641</t>
  </si>
  <si>
    <t>ТЛТ00023375</t>
  </si>
  <si>
    <t>906-635 Диск переднего тормоза Lada Vesta, X-Ray, Largus (ОЕМ 7701207795)</t>
  </si>
  <si>
    <t>906-635</t>
  </si>
  <si>
    <t>ТЛТ00023311</t>
  </si>
  <si>
    <t>ТЛТ00024133</t>
  </si>
  <si>
    <t>906-748</t>
  </si>
  <si>
    <t>906-748 Комплект (2 шт) Диск переднего тормоза Lada Vesta, X-Ray, Largus (ОЕМ 7701207795)</t>
  </si>
  <si>
    <t>906-642</t>
  </si>
  <si>
    <t>906-400</t>
  </si>
  <si>
    <t>906-401</t>
  </si>
  <si>
    <t>906-372</t>
  </si>
  <si>
    <t>906-373</t>
  </si>
  <si>
    <t>906-397</t>
  </si>
  <si>
    <t>906-399</t>
  </si>
  <si>
    <t>906-630 Рычаг подвески в сборе левый Lada Largus 2013 545011727R</t>
  </si>
  <si>
    <t>906-701 Комплект реактивных штанг задней подвески ВАЗ 2121-2123 21213-2910000</t>
  </si>
  <si>
    <t>906-642 Шарнир равных угловых скоростей внутренний левый (КПП JR5) Lada X-Ray</t>
  </si>
  <si>
    <t>906-653 Подшипник передней ступицы c ABS Lada Largus,X-Ray,Renault Logan 7701207677</t>
  </si>
  <si>
    <t>906-658 Подшипник задней ступицы Lada Vesta,Renault Logan</t>
  </si>
  <si>
    <t>906-696 Комплект рулевых наконечников LADA VESTA</t>
  </si>
  <si>
    <t>906-688 Шаровая опора левая Skoda Octavia 1К0407365С</t>
  </si>
  <si>
    <t>906-729 Подшипник передней ступицы Kiа Rio IV  51720H5000</t>
  </si>
  <si>
    <t>906-728 Подшипник задней ступицы Hyundai Creta 517202J001</t>
  </si>
  <si>
    <t>906-509 Шарнир равных угловых скоростей внутренний Lada Largus 1,6 JR5</t>
  </si>
  <si>
    <t>906-510 Шарнир равных угловых скоростей внутренний Lada Largus 1,6 JH3</t>
  </si>
  <si>
    <t>906-720 Цилиндр заднего тормоза Renault Logan 17мм 441006424R</t>
  </si>
  <si>
    <t>906-723 Цилиндр заднего тормоза левый Renault 22мм 441008001R</t>
  </si>
  <si>
    <t>906-724 Цилиндр заднего тормоза правый Renault 19мм 441006176R</t>
  </si>
  <si>
    <t>906-337 Комплект реактивных штанг задней подвески ВАЗ 2101-2107     2101-2919110-01 / 2101-2919013-01 / 2101-2919012-01 / 2101-2919010-01</t>
  </si>
  <si>
    <t>906-341 Стойка стабилизатора передней подвески левая Hyundai Accent   54830-17010</t>
  </si>
  <si>
    <t>906-705 Подшипник задней ступицы Lada Largus 432102069R</t>
  </si>
  <si>
    <t>906-352 Шаровая опора передней подвески Renault Logan (ОЕМ 4016 047 93R)</t>
  </si>
  <si>
    <t>БА01-2904082-05 Палец шаровой передней подвески нижний с чехлом защитным (усиленный) в сборе с крепежом</t>
  </si>
  <si>
    <t>БА01-2904192-05 Палец шаровой передней подвески верхний с чехлом защитным (усиленный) в сборе с крепежом</t>
  </si>
  <si>
    <t>БА18-2904192-01 Палец шаровой передней подвески с чехлом защитным с крепежом ВАЗ 1118, 2190</t>
  </si>
  <si>
    <t>2101-2904082 Палец шаровой передней подвески нижний с чехлом защитным</t>
  </si>
  <si>
    <t>БА01-3003050/БА01-3003064 Комплект рулевых наконечников правый+левый крайней тяги рулевой трапеции с крепежом ВАЗ 2101-2107</t>
  </si>
  <si>
    <t>БА01-3003057.01 Комплект рулевых наконечников крайней тяги рулевой трапеции наружных в сборе с крепежом ВАЗ 2101-2107</t>
  </si>
  <si>
    <t>906-368 Комплект тяг рулевой трапеции "Шевроле-Нива" с полным комплектом крепежа</t>
  </si>
  <si>
    <t>906-614 Стойка переднего стабилизатора Kia Sportage 548302s200</t>
  </si>
  <si>
    <t>906-615 Стойка заднего стабилизатора Kia Sportage 555302s200</t>
  </si>
  <si>
    <t>906-511 Рычаг маятниковый тяг рулевой трапеции с кронштейном в сборе ВАЗ 2123, Chevrolet Niva  2123-3414084</t>
  </si>
  <si>
    <t>906-356 Комплект стойки стабилизатора Renault Logan   6001547138 / 6001547892</t>
  </si>
  <si>
    <t>ТЛТ00024105</t>
  </si>
  <si>
    <t>ТЛТ00024108</t>
  </si>
  <si>
    <t>906-738 Диск переднего тормоза (ОЕМ 316000-3501076-02 )</t>
  </si>
  <si>
    <t>906-739 Диск переднего тормоза (ОЕМ 236020-3501076-01)</t>
  </si>
  <si>
    <t>316000-3501076-02</t>
  </si>
  <si>
    <t>236020-3501076-01</t>
  </si>
  <si>
    <t>906-738</t>
  </si>
  <si>
    <t>906-739</t>
  </si>
  <si>
    <t>ТЛТ00024024</t>
  </si>
  <si>
    <t>ТЛТ00024025</t>
  </si>
  <si>
    <t>ТЛТ00025149</t>
  </si>
  <si>
    <t>ТЛТ00025150</t>
  </si>
  <si>
    <t>ТЛТ00025151</t>
  </si>
  <si>
    <t>906-741</t>
  </si>
  <si>
    <t>906-742</t>
  </si>
  <si>
    <t>906-741 Ступица передней  оси с подшипником УАЗ Профи New (ОЕМ 236031-3103010-00)</t>
  </si>
  <si>
    <t>906-742 Ступица задней  оси с подшипником УАЗ Профи New (ОЕМ 236031-3104010-00)</t>
  </si>
  <si>
    <t xml:space="preserve">906-749 Корпус поворотного кулака правый (аналог 236021-2304040-20) </t>
  </si>
  <si>
    <t>906-750 Корпус поворотного кулака левый (аналог 236021-2304041-20)</t>
  </si>
  <si>
    <t xml:space="preserve">906-751 Вилка поворотного кулака (аналог 236021-3001027-00) </t>
  </si>
  <si>
    <t>906-749</t>
  </si>
  <si>
    <t>906-750</t>
  </si>
  <si>
    <t>906-751</t>
  </si>
  <si>
    <t>Цена с 01.03.2026</t>
  </si>
  <si>
    <t>Штрихкод одиночный</t>
  </si>
  <si>
    <t>Штрихкод грпповой</t>
  </si>
  <si>
    <t>ТЛТ00025213</t>
  </si>
  <si>
    <t>ТЛТ00025212</t>
  </si>
  <si>
    <t>ТЛТ00025211</t>
  </si>
  <si>
    <t>ТЛТ00025210</t>
  </si>
  <si>
    <t>ТЛТ00025209</t>
  </si>
  <si>
    <t>906-743 Опора верхняя амортизатора УАЗ Профи New (аналог 236031-2902821-01)</t>
  </si>
  <si>
    <t>906-744 Стойка стабилизатора передней подвески УАЗ Профи New (аналог 236031-2906020)</t>
  </si>
  <si>
    <t>906-745 Стойка стабилизатора задней подвески УАЗ Профи New  аналог 236031-2916020</t>
  </si>
  <si>
    <t>906-746 Наконечник тяги рулевой трапеции в сборе УАЗ Профи New (аналог 236031-3414056)</t>
  </si>
  <si>
    <t>906-747 Шарнир шаровой демпфера рулевого управления УАЗ Профи New (аналог 236031-3414235)</t>
  </si>
  <si>
    <t>906-743</t>
  </si>
  <si>
    <t>906-744</t>
  </si>
  <si>
    <t>906-745</t>
  </si>
  <si>
    <t>906-746</t>
  </si>
  <si>
    <t>906-747</t>
  </si>
  <si>
    <t>ТЛТ00025272</t>
  </si>
  <si>
    <t>ТЛТ00025273</t>
  </si>
  <si>
    <t>ТЛТ00025274</t>
  </si>
  <si>
    <t xml:space="preserve">906-752 Диск тормоза передний (аналог 209001-3501076-00). Применяемость Sollers Atlant  </t>
  </si>
  <si>
    <t xml:space="preserve">906-753 Диск тормоза задний (аналог 209001-3502076-00). Применяемость Sollers Atlant  </t>
  </si>
  <si>
    <t>906-754 Диск тормоза передний (аналог 200001-3501076-00). Применяемость Sollers Argo.</t>
  </si>
  <si>
    <t>906-752</t>
  </si>
  <si>
    <t>906-753</t>
  </si>
  <si>
    <t>906-754</t>
  </si>
  <si>
    <t>209001-3501076-00</t>
  </si>
  <si>
    <t>209001-3502076-00</t>
  </si>
  <si>
    <t>200001-3501076-00</t>
  </si>
  <si>
    <t>236031-2902821-01</t>
  </si>
  <si>
    <t>236031-2906020</t>
  </si>
  <si>
    <t>236031-2916020</t>
  </si>
  <si>
    <t>236031-3414056</t>
  </si>
  <si>
    <t>236031-3414235</t>
  </si>
  <si>
    <t>Цена с 01.07.2026</t>
  </si>
  <si>
    <t>ТЛТ00007633</t>
  </si>
  <si>
    <t>ТЛТ00007634</t>
  </si>
  <si>
    <t>ТЛТ00007638</t>
  </si>
  <si>
    <t>ТЛТ00007636</t>
  </si>
  <si>
    <t>ТЛТ00012463</t>
  </si>
  <si>
    <t>ТЛТ00012462</t>
  </si>
  <si>
    <t>ТЛТ00016995</t>
  </si>
  <si>
    <t>ТЛТ00016996</t>
  </si>
  <si>
    <t>ТЛТ00007637</t>
  </si>
  <si>
    <t>ТЛТ00007850</t>
  </si>
  <si>
    <t>ТЛТ00007851</t>
  </si>
  <si>
    <t>ТЛТ00019583</t>
  </si>
  <si>
    <t>ТЛТ00019584</t>
  </si>
  <si>
    <t>ТЛТ00007849</t>
  </si>
  <si>
    <t>ТЛТ00004239</t>
  </si>
  <si>
    <t>ТЛТ00015285</t>
  </si>
  <si>
    <t>ТЛТ00004285</t>
  </si>
  <si>
    <t>ТЛТ00004275</t>
  </si>
  <si>
    <t>ТЛТ00004281</t>
  </si>
  <si>
    <t>ТЛТ00004283</t>
  </si>
  <si>
    <t>ТЛТ00004230</t>
  </si>
  <si>
    <t>ТЛТ00004232</t>
  </si>
  <si>
    <t>ТЛТ00004234</t>
  </si>
  <si>
    <t>ТЛТ00004329</t>
  </si>
  <si>
    <t>ТЛТ00005104</t>
  </si>
  <si>
    <t>ТЛТ00004331</t>
  </si>
  <si>
    <t>ТЛТ00005112</t>
  </si>
  <si>
    <t>ТЛТ00012830</t>
  </si>
  <si>
    <t>ТЛТ00004489</t>
  </si>
  <si>
    <t>ТЛТ00000516</t>
  </si>
  <si>
    <t>ТЛТ00000515</t>
  </si>
  <si>
    <t>ТЛТ00010975</t>
  </si>
  <si>
    <t>ТЛТ00010989</t>
  </si>
  <si>
    <t>ТЛТ00010993</t>
  </si>
  <si>
    <t>ТЛТ00004504</t>
  </si>
  <si>
    <t>ТЛТ00014386</t>
  </si>
  <si>
    <t>ТЛТ00004391</t>
  </si>
  <si>
    <t>ТЛТ00004601</t>
  </si>
  <si>
    <t>ТЛТ00004603</t>
  </si>
  <si>
    <t>ТЛТ00004591</t>
  </si>
  <si>
    <t>ТЛТ00004346</t>
  </si>
  <si>
    <t>ТЛТ00004243</t>
  </si>
  <si>
    <t>Код ТНВЭД</t>
  </si>
  <si>
    <t>8708809109</t>
  </si>
  <si>
    <t>8708809909</t>
  </si>
  <si>
    <t>8708949909</t>
  </si>
  <si>
    <t>8708309109</t>
  </si>
  <si>
    <t>8708709909</t>
  </si>
  <si>
    <t>8708309909</t>
  </si>
  <si>
    <t>8708999709</t>
  </si>
  <si>
    <t>ЕАЭС RU С-RU.АИ24.В.01257/25</t>
  </si>
  <si>
    <t>https://pub.fsa.gov.ru/rss/certificate/view/3616128/baseInfo</t>
  </si>
  <si>
    <t>№ сертификата</t>
  </si>
  <si>
    <t>ссылка</t>
  </si>
  <si>
    <t>срок действия</t>
  </si>
  <si>
    <t>ЕАЭС RU С-RU.АИ24.В.01279/25</t>
  </si>
  <si>
    <t>https://pub.fsa.gov.ru/rss/certificate/view/3624464/baseInfo</t>
  </si>
  <si>
    <t>ЕАЭС RU С-RU.АИ24.В.01164/25</t>
  </si>
  <si>
    <t>https://pub.fsa.gov.ru/rss/certificate/view/3575513/baseInfo</t>
  </si>
  <si>
    <t>Отказное письмо № 02-51 от 21.04.26</t>
  </si>
  <si>
    <t>https://pub.fsa.gov.ru/rss/certificate/view/3658293/baseInfo</t>
  </si>
  <si>
    <t>ЕАЭС RU С-RU.АИ24.В.01328/26</t>
  </si>
  <si>
    <t>ЕАЭС RU С-RU.АИ24.В.01339/26</t>
  </si>
  <si>
    <t>https://pub.fsa.gov.ru/rss/certificate/view/3667780/baseInfo</t>
  </si>
  <si>
    <t>https://pub.fsa.gov.ru/rss/certificate/view/3399120/baseInfo</t>
  </si>
  <si>
    <t>ЕАЭС RU С-RU.АИ24.В.00929/24</t>
  </si>
  <si>
    <t>https://pub.fsa.gov.ru/rss/certificate/view/3454626/baseInfo</t>
  </si>
  <si>
    <t>ЕАЭС RU С-RU.АИ24.В.00990/24</t>
  </si>
  <si>
    <t>https://pub.fsa.gov.ru/rss/certificate/view/3481171/baseInfo</t>
  </si>
  <si>
    <t>ЕАЭС RU С-RU.АИ24.В.01010/24</t>
  </si>
  <si>
    <t>ЕАЭС RU С-RU.АИ24.В.01042/24</t>
  </si>
  <si>
    <t>https://pub.fsa.gov.ru/rss/certificate/view/3500098/baseInfo</t>
  </si>
  <si>
    <t>https://pub.fsa.gov.ru/rss/certificate/view/3517004/baseInfo</t>
  </si>
  <si>
    <t>ЕАЭС RU С-RU.АИ24.В.01076/24</t>
  </si>
  <si>
    <t>https://pub.fsa.gov.ru/rss/certificate/view/3291031/baseInfo</t>
  </si>
  <si>
    <t>ЕАЭС RU С-RU.АИ24.В.00794/23</t>
  </si>
  <si>
    <t>https://pub.fsa.gov.ru/rss/certificate/view/3306437/baseInfo</t>
  </si>
  <si>
    <t>ЕАЭС RU С-RU.АИ24.В.00813/23</t>
  </si>
  <si>
    <t>ЕАЭС RU С-RU.АИ24.В.00794/23
ЕАЭС RU С-RU.АИ24.В.01042/24</t>
  </si>
  <si>
    <t>https://pub.fsa.gov.ru/rss/certificate/view/3291031/baseInfo
https://pub.fsa.gov.ru/rss/certificate/view/3500098/baseInfo</t>
  </si>
  <si>
    <t>30.07.2027
23.09.2028</t>
  </si>
  <si>
    <t>https://pub.fsa.gov.ru/rss/certificate/view/3256624/baseInfo</t>
  </si>
  <si>
    <t>ЕАЭС RU С-RU.АИ24.В.00764/23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</si>
</sst>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#"/>
  </numFmts>
  <fonts count="4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8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2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8"/>
      <color rgb="FF800000"/>
      <name val="Arial"/>
      <family val="2"/>
      <charset val="1"/>
    </font>
    <font>
      <b/>
      <sz val="10"/>
      <name val="Arial"/>
      <family val="2"/>
      <charset val="204"/>
    </font>
    <font>
      <sz val="10"/>
      <color rgb="FFFFFFFF"/>
      <name val="Arial"/>
      <family val="2"/>
      <charset val="204"/>
    </font>
    <font>
      <sz val="12"/>
      <color theme="2" tint="-9.9978637043366805E-2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  <font>
      <b/>
      <sz val="12"/>
      <color rgb="FF000000"/>
      <name val="Times New Roman"/>
      <family val="1"/>
      <charset val="204"/>
    </font>
    <font>
      <b/>
      <sz val="24"/>
      <color indexed="10"/>
      <name val="Arial"/>
      <family val="2"/>
      <charset val="204"/>
    </font>
    <font>
      <sz val="10"/>
      <color theme="1"/>
      <name val="Liberation Sans"/>
      <family val="2"/>
      <charset val="204"/>
    </font>
    <font>
      <sz val="14"/>
      <color theme="1"/>
      <name val="Liberation Sans"/>
      <family val="2"/>
      <charset val="204"/>
    </font>
    <font>
      <b/>
      <sz val="14"/>
      <color theme="1"/>
      <name val="Liberation Sans"/>
      <family val="2"/>
      <charset val="204"/>
    </font>
    <font>
      <b/>
      <sz val="10"/>
      <color theme="1"/>
      <name val="Liberation Sans"/>
      <family val="2"/>
      <charset val="204"/>
    </font>
    <font>
      <sz val="12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2"/>
      <color theme="0" tint="-0.249977111117893"/>
      <name val="Times New Roman"/>
      <family val="1"/>
      <charset val="204"/>
    </font>
    <font>
      <sz val="8"/>
      <color indexed="59"/>
      <name val="Arial"/>
      <family val="2"/>
    </font>
    <font>
      <sz val="12"/>
      <color theme="1"/>
      <name val="Times New Roman"/>
      <family val="1"/>
      <charset val="204"/>
    </font>
    <font>
      <sz val="9"/>
      <color theme="1"/>
      <name val="Tahoma"/>
      <family val="2"/>
      <charset val="204"/>
    </font>
    <font>
      <sz val="12"/>
      <color rgb="FF212529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2"/>
      <color theme="1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DAE3F3"/>
        <bgColor rgb="FFD9D9D9"/>
      </patternFill>
    </fill>
    <fill>
      <patternFill patternType="solid">
        <fgColor rgb="FF81D41A"/>
        <bgColor rgb="FF92D050"/>
      </patternFill>
    </fill>
    <fill>
      <patternFill patternType="solid">
        <fgColor rgb="FFD9D9D9"/>
        <bgColor rgb="FFDAE3F3"/>
      </patternFill>
    </fill>
    <fill>
      <patternFill patternType="solid">
        <fgColor theme="2" tint="-9.9978637043366805E-2"/>
        <bgColor rgb="FFEEEEEE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rgb="FFEEEEEE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rgb="FFEEEEEE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rgb="FFEEEEEE"/>
      </patternFill>
    </fill>
    <fill>
      <patternFill patternType="solid">
        <fgColor theme="0" tint="-0.14999847407452621"/>
        <bgColor rgb="FFDAE3F3"/>
      </patternFill>
    </fill>
    <fill>
      <patternFill patternType="solid">
        <fgColor theme="0"/>
        <bgColor rgb="FFEEEEEE"/>
      </patternFill>
    </fill>
  </fills>
  <borders count="4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00"/>
      </left>
      <right style="thin">
        <color rgb="FFFFFF00"/>
      </right>
      <top style="thin">
        <color rgb="FFFFFF00"/>
      </top>
      <bottom/>
      <diagonal/>
    </border>
    <border>
      <left style="thin">
        <color rgb="FFFFFF00"/>
      </left>
      <right style="thin">
        <color rgb="FFFFFF00"/>
      </right>
      <top style="thin">
        <color rgb="FFFFFF00"/>
      </top>
      <bottom style="thin">
        <color rgb="FFFFFF00"/>
      </bottom>
      <diagonal/>
    </border>
    <border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9" fontId="1" fillId="0" borderId="0" applyBorder="0" applyProtection="0"/>
    <xf numFmtId="0" fontId="1" fillId="0" borderId="0"/>
    <xf numFmtId="0" fontId="2" fillId="0" borderId="0"/>
    <xf numFmtId="0" fontId="3" fillId="0" borderId="0">
      <alignment horizontal="left"/>
    </xf>
    <xf numFmtId="0" fontId="1" fillId="0" borderId="0"/>
    <xf numFmtId="0" fontId="1" fillId="0" borderId="0"/>
    <xf numFmtId="0" fontId="23" fillId="0" borderId="0"/>
    <xf numFmtId="0" fontId="23" fillId="0" borderId="0"/>
    <xf numFmtId="0" fontId="27" fillId="0" borderId="0"/>
    <xf numFmtId="0" fontId="3" fillId="0" borderId="0"/>
    <xf numFmtId="9" fontId="1" fillId="0" borderId="0" applyBorder="0" applyProtection="0"/>
    <xf numFmtId="0" fontId="1" fillId="0" borderId="0"/>
    <xf numFmtId="0" fontId="39" fillId="0" borderId="0" applyNumberFormat="0" applyFill="0" applyBorder="0" applyAlignment="0" applyProtection="0"/>
  </cellStyleXfs>
  <cellXfs count="364">
    <xf numFmtId="0" fontId="0" fillId="0" borderId="0" xfId="0"/>
    <xf numFmtId="2" fontId="11" fillId="5" borderId="4" xfId="4" applyNumberFormat="1" applyFont="1" applyFill="1" applyBorder="1" applyAlignment="1">
      <alignment horizontal="center" vertical="center" wrapText="1"/>
    </xf>
    <xf numFmtId="2" fontId="0" fillId="0" borderId="0" xfId="0" applyNumberFormat="1"/>
    <xf numFmtId="2" fontId="4" fillId="0" borderId="0" xfId="4" applyNumberFormat="1" applyFont="1" applyAlignment="1">
      <alignment horizontal="left" vertical="center"/>
    </xf>
    <xf numFmtId="2" fontId="5" fillId="0" borderId="0" xfId="4" applyNumberFormat="1" applyFont="1" applyAlignment="1">
      <alignment horizontal="center" vertical="center" wrapText="1"/>
    </xf>
    <xf numFmtId="2" fontId="4" fillId="0" borderId="0" xfId="4" applyNumberFormat="1" applyFont="1" applyAlignment="1">
      <alignment horizontal="center" vertical="center" wrapText="1"/>
    </xf>
    <xf numFmtId="2" fontId="5" fillId="2" borderId="0" xfId="4" applyNumberFormat="1" applyFont="1" applyFill="1" applyAlignment="1">
      <alignment horizontal="center" vertical="center" wrapText="1"/>
    </xf>
    <xf numFmtId="2" fontId="4" fillId="0" borderId="0" xfId="4" applyNumberFormat="1" applyFont="1" applyAlignment="1">
      <alignment horizontal="left" vertical="center" wrapText="1"/>
    </xf>
    <xf numFmtId="2" fontId="4" fillId="0" borderId="0" xfId="4" applyNumberFormat="1" applyFont="1" applyAlignment="1">
      <alignment horizontal="center" vertical="center"/>
    </xf>
    <xf numFmtId="10" fontId="1" fillId="0" borderId="0" xfId="1" applyNumberFormat="1" applyBorder="1" applyAlignment="1" applyProtection="1">
      <alignment horizontal="center" vertical="center"/>
    </xf>
    <xf numFmtId="2" fontId="4" fillId="2" borderId="0" xfId="4" applyNumberFormat="1" applyFont="1" applyFill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2" fontId="7" fillId="2" borderId="0" xfId="4" applyNumberFormat="1" applyFont="1" applyFill="1" applyAlignment="1">
      <alignment horizontal="center"/>
    </xf>
    <xf numFmtId="2" fontId="7" fillId="2" borderId="0" xfId="4" applyNumberFormat="1" applyFont="1" applyFill="1" applyAlignment="1"/>
    <xf numFmtId="2" fontId="8" fillId="0" borderId="4" xfId="4" applyNumberFormat="1" applyFont="1" applyBorder="1" applyAlignment="1">
      <alignment horizontal="left" vertical="center"/>
    </xf>
    <xf numFmtId="2" fontId="5" fillId="0" borderId="4" xfId="4" applyNumberFormat="1" applyFont="1" applyBorder="1" applyAlignment="1">
      <alignment horizontal="center" vertical="center" wrapText="1"/>
    </xf>
    <xf numFmtId="2" fontId="5" fillId="2" borderId="4" xfId="4" applyNumberFormat="1" applyFont="1" applyFill="1" applyBorder="1" applyAlignment="1">
      <alignment horizontal="center" vertical="center"/>
    </xf>
    <xf numFmtId="2" fontId="8" fillId="0" borderId="4" xfId="4" applyNumberFormat="1" applyFont="1" applyBorder="1" applyAlignment="1">
      <alignment horizontal="center" vertical="center"/>
    </xf>
    <xf numFmtId="10" fontId="1" fillId="0" borderId="4" xfId="1" applyNumberFormat="1" applyBorder="1" applyAlignment="1" applyProtection="1">
      <alignment horizontal="center" vertical="center"/>
    </xf>
    <xf numFmtId="2" fontId="8" fillId="0" borderId="0" xfId="4" applyNumberFormat="1" applyFont="1" applyAlignment="1">
      <alignment horizontal="center" vertical="center"/>
    </xf>
    <xf numFmtId="1" fontId="9" fillId="3" borderId="4" xfId="4" applyNumberFormat="1" applyFont="1" applyFill="1" applyBorder="1" applyAlignment="1">
      <alignment horizontal="center" vertical="center" wrapText="1"/>
    </xf>
    <xf numFmtId="2" fontId="9" fillId="3" borderId="0" xfId="4" applyNumberFormat="1" applyFont="1" applyFill="1" applyAlignment="1">
      <alignment horizontal="center" vertical="center" wrapText="1"/>
    </xf>
    <xf numFmtId="2" fontId="10" fillId="2" borderId="0" xfId="4" applyNumberFormat="1" applyFont="1" applyFill="1" applyAlignment="1">
      <alignment horizontal="center"/>
    </xf>
    <xf numFmtId="2" fontId="10" fillId="2" borderId="0" xfId="4" applyNumberFormat="1" applyFont="1" applyFill="1" applyAlignment="1"/>
    <xf numFmtId="2" fontId="9" fillId="3" borderId="4" xfId="4" applyNumberFormat="1" applyFont="1" applyFill="1" applyBorder="1" applyAlignment="1">
      <alignment horizontal="center" vertical="center" wrapText="1"/>
    </xf>
    <xf numFmtId="2" fontId="11" fillId="3" borderId="4" xfId="4" applyNumberFormat="1" applyFont="1" applyFill="1" applyBorder="1" applyAlignment="1">
      <alignment horizontal="center" vertical="center" wrapText="1"/>
    </xf>
    <xf numFmtId="2" fontId="5" fillId="2" borderId="0" xfId="4" applyNumberFormat="1" applyFont="1" applyFill="1" applyAlignment="1">
      <alignment horizontal="center" vertical="center"/>
    </xf>
    <xf numFmtId="2" fontId="5" fillId="2" borderId="0" xfId="4" applyNumberFormat="1" applyFont="1" applyFill="1" applyAlignment="1">
      <alignment vertical="center"/>
    </xf>
    <xf numFmtId="2" fontId="11" fillId="2" borderId="1" xfId="4" applyNumberFormat="1" applyFont="1" applyFill="1" applyBorder="1" applyAlignment="1">
      <alignment horizontal="center" vertical="center" wrapText="1"/>
    </xf>
    <xf numFmtId="2" fontId="9" fillId="2" borderId="2" xfId="4" applyNumberFormat="1" applyFont="1" applyFill="1" applyBorder="1" applyAlignment="1">
      <alignment horizontal="center" vertical="center" wrapText="1"/>
    </xf>
    <xf numFmtId="2" fontId="11" fillId="2" borderId="2" xfId="4" applyNumberFormat="1" applyFont="1" applyFill="1" applyBorder="1" applyAlignment="1">
      <alignment horizontal="center" vertical="center" wrapText="1"/>
    </xf>
    <xf numFmtId="2" fontId="11" fillId="2" borderId="3" xfId="4" applyNumberFormat="1" applyFont="1" applyFill="1" applyBorder="1" applyAlignment="1">
      <alignment horizontal="center" vertical="center" wrapText="1"/>
    </xf>
    <xf numFmtId="2" fontId="11" fillId="2" borderId="4" xfId="4" applyNumberFormat="1" applyFont="1" applyFill="1" applyBorder="1" applyAlignment="1">
      <alignment horizontal="center" vertical="center" wrapText="1"/>
    </xf>
    <xf numFmtId="2" fontId="11" fillId="2" borderId="0" xfId="4" applyNumberFormat="1" applyFont="1" applyFill="1" applyAlignment="1">
      <alignment horizontal="center" vertical="center" wrapText="1"/>
    </xf>
    <xf numFmtId="2" fontId="12" fillId="2" borderId="0" xfId="4" applyNumberFormat="1" applyFont="1" applyFill="1" applyAlignment="1">
      <alignment horizontal="center" vertical="center"/>
    </xf>
    <xf numFmtId="2" fontId="12" fillId="2" borderId="0" xfId="4" applyNumberFormat="1" applyFont="1" applyFill="1" applyAlignment="1">
      <alignment vertical="center"/>
    </xf>
    <xf numFmtId="2" fontId="9" fillId="2" borderId="4" xfId="4" applyNumberFormat="1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2" fontId="9" fillId="0" borderId="4" xfId="4" applyNumberFormat="1" applyFont="1" applyBorder="1" applyAlignment="1">
      <alignment horizontal="center" vertical="center" wrapText="1"/>
    </xf>
    <xf numFmtId="2" fontId="9" fillId="2" borderId="4" xfId="4" applyNumberFormat="1" applyFont="1" applyFill="1" applyBorder="1" applyAlignment="1">
      <alignment horizontal="left" vertical="center" wrapText="1"/>
    </xf>
    <xf numFmtId="2" fontId="9" fillId="2" borderId="4" xfId="5" applyNumberFormat="1" applyFont="1" applyFill="1" applyBorder="1" applyAlignment="1">
      <alignment horizontal="center" vertical="center" wrapText="1"/>
    </xf>
    <xf numFmtId="2" fontId="7" fillId="2" borderId="4" xfId="2" applyNumberFormat="1" applyFont="1" applyFill="1" applyBorder="1" applyAlignment="1">
      <alignment horizontal="center" vertical="center" wrapText="1"/>
    </xf>
    <xf numFmtId="2" fontId="5" fillId="2" borderId="0" xfId="4" applyNumberFormat="1" applyFont="1" applyFill="1" applyAlignment="1">
      <alignment horizontal="left" vertical="center"/>
    </xf>
    <xf numFmtId="2" fontId="1" fillId="0" borderId="0" xfId="1" applyNumberFormat="1" applyBorder="1" applyAlignment="1" applyProtection="1">
      <alignment horizontal="center" vertical="center"/>
    </xf>
    <xf numFmtId="2" fontId="13" fillId="2" borderId="4" xfId="0" applyNumberFormat="1" applyFont="1" applyFill="1" applyBorder="1" applyAlignment="1">
      <alignment horizontal="center" vertical="center" wrapText="1"/>
    </xf>
    <xf numFmtId="2" fontId="9" fillId="2" borderId="4" xfId="6" applyNumberFormat="1" applyFont="1" applyFill="1" applyBorder="1" applyAlignment="1">
      <alignment horizontal="center" vertical="center" wrapText="1"/>
    </xf>
    <xf numFmtId="2" fontId="9" fillId="2" borderId="4" xfId="2" applyNumberFormat="1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/>
    </xf>
    <xf numFmtId="2" fontId="9" fillId="2" borderId="0" xfId="4" applyNumberFormat="1" applyFont="1" applyFill="1" applyAlignment="1">
      <alignment horizontal="center" vertical="center" wrapText="1"/>
    </xf>
    <xf numFmtId="2" fontId="9" fillId="0" borderId="4" xfId="2" applyNumberFormat="1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2" fontId="5" fillId="0" borderId="0" xfId="4" applyNumberFormat="1" applyFont="1" applyAlignment="1">
      <alignment horizontal="left" vertical="center"/>
    </xf>
    <xf numFmtId="2" fontId="9" fillId="2" borderId="4" xfId="0" applyNumberFormat="1" applyFont="1" applyFill="1" applyBorder="1" applyAlignment="1">
      <alignment horizontal="center" vertical="center"/>
    </xf>
    <xf numFmtId="2" fontId="9" fillId="5" borderId="4" xfId="4" applyNumberFormat="1" applyFont="1" applyFill="1" applyBorder="1" applyAlignment="1">
      <alignment horizontal="center" vertical="center" wrapText="1"/>
    </xf>
    <xf numFmtId="10" fontId="1" fillId="5" borderId="4" xfId="1" applyNumberFormat="1" applyFill="1" applyBorder="1" applyAlignment="1" applyProtection="1">
      <alignment horizontal="center" vertical="center"/>
    </xf>
    <xf numFmtId="2" fontId="15" fillId="5" borderId="4" xfId="4" applyNumberFormat="1" applyFont="1" applyFill="1" applyBorder="1" applyAlignment="1">
      <alignment horizontal="center" vertical="center" wrapText="1"/>
    </xf>
    <xf numFmtId="2" fontId="11" fillId="5" borderId="4" xfId="4" applyNumberFormat="1" applyFont="1" applyFill="1" applyBorder="1" applyAlignment="1">
      <alignment vertical="center" wrapText="1"/>
    </xf>
    <xf numFmtId="2" fontId="9" fillId="0" borderId="4" xfId="4" applyNumberFormat="1" applyFont="1" applyBorder="1" applyAlignment="1">
      <alignment horizontal="left" vertical="center" wrapText="1"/>
    </xf>
    <xf numFmtId="2" fontId="17" fillId="2" borderId="4" xfId="0" applyNumberFormat="1" applyFont="1" applyFill="1" applyBorder="1"/>
    <xf numFmtId="2" fontId="17" fillId="2" borderId="4" xfId="0" applyNumberFormat="1" applyFont="1" applyFill="1" applyBorder="1" applyAlignment="1">
      <alignment horizontal="center"/>
    </xf>
    <xf numFmtId="2" fontId="17" fillId="2" borderId="4" xfId="0" applyNumberFormat="1" applyFont="1" applyFill="1" applyBorder="1" applyAlignment="1">
      <alignment horizontal="center" vertical="center"/>
    </xf>
    <xf numFmtId="2" fontId="9" fillId="2" borderId="4" xfId="4" applyNumberFormat="1" applyFont="1" applyFill="1" applyBorder="1" applyAlignment="1">
      <alignment horizontal="right" vertical="center"/>
    </xf>
    <xf numFmtId="2" fontId="9" fillId="2" borderId="4" xfId="4" applyNumberFormat="1" applyFont="1" applyFill="1" applyBorder="1" applyAlignment="1">
      <alignment horizontal="center" vertical="center"/>
    </xf>
    <xf numFmtId="2" fontId="18" fillId="0" borderId="0" xfId="4" applyNumberFormat="1" applyFont="1" applyAlignment="1">
      <alignment horizontal="left" vertical="center"/>
    </xf>
    <xf numFmtId="2" fontId="9" fillId="0" borderId="0" xfId="4" applyNumberFormat="1" applyFont="1" applyAlignment="1">
      <alignment horizontal="center" vertical="center" wrapText="1"/>
    </xf>
    <xf numFmtId="2" fontId="18" fillId="0" borderId="0" xfId="4" applyNumberFormat="1" applyFont="1" applyAlignment="1">
      <alignment horizontal="center" vertical="center" wrapText="1"/>
    </xf>
    <xf numFmtId="2" fontId="18" fillId="0" borderId="0" xfId="4" applyNumberFormat="1" applyFont="1" applyAlignment="1">
      <alignment horizontal="left" vertical="center" wrapText="1"/>
    </xf>
    <xf numFmtId="2" fontId="18" fillId="2" borderId="0" xfId="4" applyNumberFormat="1" applyFont="1" applyFill="1" applyAlignment="1">
      <alignment horizontal="center" vertical="center"/>
    </xf>
    <xf numFmtId="2" fontId="18" fillId="0" borderId="0" xfId="4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/>
    <xf numFmtId="0" fontId="0" fillId="0" borderId="19" xfId="0" applyBorder="1" applyAlignment="1" applyProtection="1">
      <alignment horizontal="center" vertical="center"/>
      <protection locked="0"/>
    </xf>
    <xf numFmtId="0" fontId="21" fillId="0" borderId="19" xfId="0" applyFont="1" applyBorder="1"/>
    <xf numFmtId="0" fontId="21" fillId="0" borderId="0" xfId="0" applyFont="1"/>
    <xf numFmtId="4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4" fontId="0" fillId="0" borderId="19" xfId="0" applyNumberFormat="1" applyBorder="1" applyAlignment="1" applyProtection="1">
      <alignment horizontal="center" vertical="center"/>
      <protection locked="0"/>
    </xf>
    <xf numFmtId="4" fontId="21" fillId="0" borderId="0" xfId="0" applyNumberFormat="1" applyFont="1" applyAlignment="1">
      <alignment horizontal="center" vertical="center"/>
    </xf>
    <xf numFmtId="4" fontId="0" fillId="0" borderId="19" xfId="0" applyNumberFormat="1" applyBorder="1" applyAlignment="1">
      <alignment horizontal="center" vertical="center" wrapText="1"/>
    </xf>
    <xf numFmtId="10" fontId="1" fillId="0" borderId="19" xfId="1" applyNumberFormat="1" applyBorder="1" applyAlignment="1" applyProtection="1">
      <alignment horizontal="center" vertical="center"/>
    </xf>
    <xf numFmtId="1" fontId="9" fillId="2" borderId="4" xfId="4" applyNumberFormat="1" applyFont="1" applyFill="1" applyBorder="1" applyAlignment="1">
      <alignment horizontal="center" vertical="center" wrapText="1"/>
    </xf>
    <xf numFmtId="1" fontId="22" fillId="6" borderId="4" xfId="4" applyNumberFormat="1" applyFont="1" applyFill="1" applyBorder="1" applyAlignment="1">
      <alignment horizontal="center" vertical="center" wrapText="1"/>
    </xf>
    <xf numFmtId="1" fontId="9" fillId="2" borderId="4" xfId="0" applyNumberFormat="1" applyFont="1" applyFill="1" applyBorder="1" applyAlignment="1">
      <alignment horizontal="center" vertical="center" wrapText="1"/>
    </xf>
    <xf numFmtId="1" fontId="9" fillId="2" borderId="4" xfId="0" applyNumberFormat="1" applyFont="1" applyFill="1" applyBorder="1" applyAlignment="1">
      <alignment horizontal="center"/>
    </xf>
    <xf numFmtId="1" fontId="9" fillId="0" borderId="5" xfId="0" applyNumberFormat="1" applyFont="1" applyBorder="1" applyAlignment="1">
      <alignment horizontal="left" vertical="center" wrapText="1"/>
    </xf>
    <xf numFmtId="1" fontId="9" fillId="0" borderId="4" xfId="0" applyNumberFormat="1" applyFont="1" applyBorder="1" applyAlignment="1">
      <alignment horizontal="left" vertical="center" wrapText="1"/>
    </xf>
    <xf numFmtId="1" fontId="9" fillId="0" borderId="6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2" borderId="4" xfId="0" applyNumberFormat="1" applyFont="1" applyFill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1" fontId="11" fillId="5" borderId="4" xfId="4" applyNumberFormat="1" applyFont="1" applyFill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/>
    </xf>
    <xf numFmtId="1" fontId="9" fillId="0" borderId="5" xfId="0" applyNumberFormat="1" applyFont="1" applyBorder="1" applyAlignment="1">
      <alignment horizontal="center" vertical="center" wrapText="1"/>
    </xf>
    <xf numFmtId="1" fontId="9" fillId="2" borderId="2" xfId="4" applyNumberFormat="1" applyFont="1" applyFill="1" applyBorder="1" applyAlignment="1">
      <alignment horizontal="center" vertical="center" wrapText="1"/>
    </xf>
    <xf numFmtId="4" fontId="9" fillId="2" borderId="4" xfId="5" applyNumberFormat="1" applyFont="1" applyFill="1" applyBorder="1" applyAlignment="1">
      <alignment horizontal="center" vertical="center" wrapText="1"/>
    </xf>
    <xf numFmtId="4" fontId="9" fillId="0" borderId="4" xfId="5" applyNumberFormat="1" applyFont="1" applyBorder="1" applyAlignment="1">
      <alignment horizontal="center" vertical="center" wrapText="1"/>
    </xf>
    <xf numFmtId="4" fontId="11" fillId="5" borderId="4" xfId="4" applyNumberFormat="1" applyFont="1" applyFill="1" applyBorder="1" applyAlignment="1">
      <alignment horizontal="center" vertical="center" wrapText="1"/>
    </xf>
    <xf numFmtId="4" fontId="9" fillId="2" borderId="4" xfId="4" applyNumberFormat="1" applyFont="1" applyFill="1" applyBorder="1" applyAlignment="1">
      <alignment horizontal="center" vertical="center" wrapText="1"/>
    </xf>
    <xf numFmtId="4" fontId="9" fillId="0" borderId="4" xfId="4" applyNumberFormat="1" applyFont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0" borderId="4" xfId="4" applyNumberFormat="1" applyFont="1" applyBorder="1" applyAlignment="1">
      <alignment horizontal="center" vertical="center"/>
    </xf>
    <xf numFmtId="4" fontId="18" fillId="2" borderId="0" xfId="4" applyNumberFormat="1" applyFont="1" applyFill="1" applyAlignment="1">
      <alignment horizontal="center" vertical="center"/>
    </xf>
    <xf numFmtId="4" fontId="18" fillId="0" borderId="0" xfId="4" applyNumberFormat="1" applyFont="1" applyAlignment="1">
      <alignment horizontal="center" vertical="center"/>
    </xf>
    <xf numFmtId="3" fontId="8" fillId="0" borderId="4" xfId="4" applyNumberFormat="1" applyFont="1" applyBorder="1" applyAlignment="1">
      <alignment horizontal="center" vertical="center"/>
    </xf>
    <xf numFmtId="2" fontId="10" fillId="0" borderId="0" xfId="4" applyNumberFormat="1" applyFont="1" applyAlignment="1"/>
    <xf numFmtId="2" fontId="5" fillId="0" borderId="0" xfId="4" applyNumberFormat="1" applyFont="1" applyAlignment="1">
      <alignment vertical="center"/>
    </xf>
    <xf numFmtId="2" fontId="12" fillId="0" borderId="0" xfId="4" applyNumberFormat="1" applyFont="1" applyAlignment="1">
      <alignment vertical="center"/>
    </xf>
    <xf numFmtId="2" fontId="14" fillId="0" borderId="0" xfId="4" applyNumberFormat="1" applyFont="1" applyAlignment="1">
      <alignment horizontal="left" vertical="center"/>
    </xf>
    <xf numFmtId="2" fontId="5" fillId="0" borderId="0" xfId="4" applyNumberFormat="1" applyFont="1" applyAlignment="1">
      <alignment horizontal="left" vertical="center" wrapText="1"/>
    </xf>
    <xf numFmtId="2" fontId="16" fillId="0" borderId="0" xfId="4" applyNumberFormat="1" applyFont="1" applyAlignment="1">
      <alignment horizontal="left" vertical="center"/>
    </xf>
    <xf numFmtId="3" fontId="9" fillId="2" borderId="4" xfId="4" applyNumberFormat="1" applyFont="1" applyFill="1" applyBorder="1" applyAlignment="1" applyProtection="1">
      <alignment horizontal="center" vertical="center" wrapText="1"/>
      <protection locked="0"/>
    </xf>
    <xf numFmtId="3" fontId="9" fillId="8" borderId="4" xfId="4" applyNumberFormat="1" applyFont="1" applyFill="1" applyBorder="1" applyAlignment="1" applyProtection="1">
      <alignment horizontal="center" vertical="center" wrapText="1"/>
      <protection locked="0"/>
    </xf>
    <xf numFmtId="1" fontId="25" fillId="2" borderId="4" xfId="4" applyNumberFormat="1" applyFont="1" applyFill="1" applyBorder="1" applyAlignment="1">
      <alignment horizontal="center" vertical="center" wrapText="1"/>
    </xf>
    <xf numFmtId="2" fontId="25" fillId="2" borderId="4" xfId="0" applyNumberFormat="1" applyFont="1" applyFill="1" applyBorder="1" applyAlignment="1">
      <alignment horizontal="center" vertical="center" wrapText="1"/>
    </xf>
    <xf numFmtId="4" fontId="25" fillId="0" borderId="4" xfId="5" applyNumberFormat="1" applyFont="1" applyBorder="1" applyAlignment="1">
      <alignment horizontal="center" vertical="center" wrapText="1"/>
    </xf>
    <xf numFmtId="10" fontId="20" fillId="0" borderId="4" xfId="1" applyNumberFormat="1" applyFont="1" applyBorder="1" applyAlignment="1" applyProtection="1">
      <alignment horizontal="center" vertical="center"/>
    </xf>
    <xf numFmtId="1" fontId="25" fillId="3" borderId="4" xfId="4" applyNumberFormat="1" applyFont="1" applyFill="1" applyBorder="1" applyAlignment="1">
      <alignment horizontal="center" vertical="center" wrapText="1"/>
    </xf>
    <xf numFmtId="2" fontId="15" fillId="3" borderId="4" xfId="4" applyNumberFormat="1" applyFont="1" applyFill="1" applyBorder="1" applyAlignment="1">
      <alignment horizontal="center" vertical="center" wrapText="1"/>
    </xf>
    <xf numFmtId="2" fontId="15" fillId="2" borderId="1" xfId="4" applyNumberFormat="1" applyFont="1" applyFill="1" applyBorder="1" applyAlignment="1">
      <alignment horizontal="center" vertical="center" wrapText="1"/>
    </xf>
    <xf numFmtId="2" fontId="25" fillId="2" borderId="2" xfId="4" applyNumberFormat="1" applyFont="1" applyFill="1" applyBorder="1" applyAlignment="1">
      <alignment horizontal="center" vertical="center" wrapText="1"/>
    </xf>
    <xf numFmtId="2" fontId="15" fillId="2" borderId="2" xfId="4" applyNumberFormat="1" applyFont="1" applyFill="1" applyBorder="1" applyAlignment="1">
      <alignment horizontal="center" vertical="center" wrapText="1"/>
    </xf>
    <xf numFmtId="1" fontId="25" fillId="2" borderId="2" xfId="4" applyNumberFormat="1" applyFont="1" applyFill="1" applyBorder="1" applyAlignment="1">
      <alignment horizontal="center" vertical="center" wrapText="1"/>
    </xf>
    <xf numFmtId="2" fontId="15" fillId="2" borderId="3" xfId="4" applyNumberFormat="1" applyFont="1" applyFill="1" applyBorder="1" applyAlignment="1">
      <alignment horizontal="center" vertical="center" wrapText="1"/>
    </xf>
    <xf numFmtId="2" fontId="15" fillId="2" borderId="4" xfId="4" applyNumberFormat="1" applyFont="1" applyFill="1" applyBorder="1" applyAlignment="1">
      <alignment horizontal="center" vertical="center" wrapText="1"/>
    </xf>
    <xf numFmtId="10" fontId="20" fillId="0" borderId="0" xfId="1" applyNumberFormat="1" applyFont="1" applyBorder="1" applyAlignment="1" applyProtection="1">
      <alignment horizontal="center" vertical="center"/>
    </xf>
    <xf numFmtId="0" fontId="26" fillId="0" borderId="0" xfId="2" applyFont="1" applyAlignment="1">
      <alignment horizontal="center" vertical="center"/>
    </xf>
    <xf numFmtId="2" fontId="4" fillId="0" borderId="0" xfId="4" applyNumberFormat="1" applyFont="1" applyAlignment="1">
      <alignment horizontal="right" vertical="center" wrapText="1"/>
    </xf>
    <xf numFmtId="0" fontId="26" fillId="0" borderId="0" xfId="2" applyFont="1" applyAlignment="1">
      <alignment horizontal="centerContinuous" vertical="center"/>
    </xf>
    <xf numFmtId="2" fontId="4" fillId="0" borderId="20" xfId="4" applyNumberFormat="1" applyFont="1" applyBorder="1" applyAlignment="1">
      <alignment horizontal="left" vertical="center"/>
    </xf>
    <xf numFmtId="2" fontId="7" fillId="2" borderId="1" xfId="4" applyNumberFormat="1" applyFont="1" applyFill="1" applyBorder="1" applyAlignment="1">
      <alignment horizontal="left" indent="13"/>
    </xf>
    <xf numFmtId="2" fontId="4" fillId="2" borderId="2" xfId="4" applyNumberFormat="1" applyFont="1" applyFill="1" applyBorder="1" applyAlignment="1">
      <alignment horizontal="left" vertical="center" indent="13"/>
    </xf>
    <xf numFmtId="10" fontId="1" fillId="0" borderId="2" xfId="1" applyNumberFormat="1" applyBorder="1" applyAlignment="1" applyProtection="1">
      <alignment horizontal="left" vertical="center" indent="13"/>
    </xf>
    <xf numFmtId="2" fontId="4" fillId="2" borderId="3" xfId="4" applyNumberFormat="1" applyFont="1" applyFill="1" applyBorder="1" applyAlignment="1">
      <alignment horizontal="left" vertical="center" indent="13"/>
    </xf>
    <xf numFmtId="1" fontId="4" fillId="2" borderId="2" xfId="4" applyNumberFormat="1" applyFont="1" applyFill="1" applyBorder="1" applyAlignment="1">
      <alignment horizontal="left" vertical="center" indent="13"/>
    </xf>
    <xf numFmtId="1" fontId="8" fillId="0" borderId="4" xfId="4" applyNumberFormat="1" applyFont="1" applyBorder="1" applyAlignment="1">
      <alignment horizontal="center" vertical="center"/>
    </xf>
    <xf numFmtId="1" fontId="16" fillId="3" borderId="4" xfId="4" applyNumberFormat="1" applyFont="1" applyFill="1" applyBorder="1" applyAlignment="1">
      <alignment horizontal="center" vertical="center" wrapText="1"/>
    </xf>
    <xf numFmtId="1" fontId="11" fillId="2" borderId="4" xfId="4" applyNumberFormat="1" applyFont="1" applyFill="1" applyBorder="1" applyAlignment="1">
      <alignment horizontal="center" vertical="center" wrapText="1"/>
    </xf>
    <xf numFmtId="1" fontId="9" fillId="2" borderId="4" xfId="4" applyNumberFormat="1" applyFont="1" applyFill="1" applyBorder="1" applyAlignment="1">
      <alignment horizontal="center" vertical="center"/>
    </xf>
    <xf numFmtId="1" fontId="18" fillId="0" borderId="0" xfId="4" applyNumberFormat="1" applyFont="1" applyAlignment="1">
      <alignment horizontal="center" vertical="center"/>
    </xf>
    <xf numFmtId="1" fontId="4" fillId="0" borderId="0" xfId="4" applyNumberFormat="1" applyFont="1" applyAlignment="1">
      <alignment horizontal="center" vertical="center"/>
    </xf>
    <xf numFmtId="4" fontId="8" fillId="0" borderId="4" xfId="4" applyNumberFormat="1" applyFont="1" applyBorder="1" applyAlignment="1">
      <alignment horizontal="center" vertical="center"/>
    </xf>
    <xf numFmtId="0" fontId="28" fillId="0" borderId="0" xfId="9" applyFont="1" applyAlignment="1">
      <alignment horizontal="center"/>
    </xf>
    <xf numFmtId="0" fontId="28" fillId="0" borderId="0" xfId="9" applyFont="1"/>
    <xf numFmtId="0" fontId="27" fillId="0" borderId="0" xfId="9"/>
    <xf numFmtId="0" fontId="29" fillId="0" borderId="21" xfId="9" applyFont="1" applyBorder="1" applyAlignment="1">
      <alignment horizontal="center"/>
    </xf>
    <xf numFmtId="0" fontId="29" fillId="0" borderId="21" xfId="9" applyFont="1" applyBorder="1" applyAlignment="1">
      <alignment horizontal="center" wrapText="1"/>
    </xf>
    <xf numFmtId="10" fontId="29" fillId="0" borderId="21" xfId="9" applyNumberFormat="1" applyFont="1" applyBorder="1" applyAlignment="1">
      <alignment horizontal="center"/>
    </xf>
    <xf numFmtId="0" fontId="29" fillId="0" borderId="0" xfId="9" applyFont="1" applyAlignment="1">
      <alignment horizontal="center"/>
    </xf>
    <xf numFmtId="0" fontId="28" fillId="0" borderId="21" xfId="9" applyFont="1" applyBorder="1" applyAlignment="1">
      <alignment horizontal="center"/>
    </xf>
    <xf numFmtId="0" fontId="27" fillId="0" borderId="0" xfId="9" applyAlignment="1">
      <alignment horizontal="center"/>
    </xf>
    <xf numFmtId="0" fontId="29" fillId="0" borderId="0" xfId="9" applyFont="1" applyAlignment="1">
      <alignment horizontal="center" wrapText="1"/>
    </xf>
    <xf numFmtId="0" fontId="30" fillId="0" borderId="21" xfId="9" applyFont="1" applyBorder="1" applyAlignment="1">
      <alignment horizontal="center" vertical="center"/>
    </xf>
    <xf numFmtId="0" fontId="30" fillId="0" borderId="21" xfId="9" applyFont="1" applyBorder="1" applyAlignment="1">
      <alignment horizontal="center" vertical="center" wrapText="1"/>
    </xf>
    <xf numFmtId="4" fontId="0" fillId="0" borderId="23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10" fontId="20" fillId="0" borderId="23" xfId="0" applyNumberFormat="1" applyFont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/>
    </xf>
    <xf numFmtId="10" fontId="0" fillId="0" borderId="36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0" fontId="0" fillId="0" borderId="33" xfId="0" applyNumberFormat="1" applyBorder="1" applyAlignment="1">
      <alignment horizontal="center" vertical="center"/>
    </xf>
    <xf numFmtId="10" fontId="0" fillId="0" borderId="37" xfId="0" applyNumberFormat="1" applyBorder="1" applyAlignment="1">
      <alignment horizontal="center" vertical="center"/>
    </xf>
    <xf numFmtId="4" fontId="0" fillId="4" borderId="36" xfId="0" applyNumberFormat="1" applyFill="1" applyBorder="1" applyAlignment="1">
      <alignment horizontal="center" vertical="center"/>
    </xf>
    <xf numFmtId="4" fontId="0" fillId="0" borderId="37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4" fontId="0" fillId="4" borderId="37" xfId="0" applyNumberFormat="1" applyFill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4" fontId="20" fillId="0" borderId="36" xfId="0" applyNumberFormat="1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4" fontId="20" fillId="0" borderId="33" xfId="0" applyNumberFormat="1" applyFont="1" applyBorder="1" applyAlignment="1">
      <alignment horizontal="center" vertical="center"/>
    </xf>
    <xf numFmtId="4" fontId="20" fillId="0" borderId="37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10" fontId="0" fillId="0" borderId="40" xfId="0" applyNumberFormat="1" applyBorder="1" applyAlignment="1">
      <alignment horizontal="center" vertical="center"/>
    </xf>
    <xf numFmtId="4" fontId="0" fillId="0" borderId="40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4" fontId="0" fillId="0" borderId="36" xfId="0" applyNumberFormat="1" applyBorder="1" applyAlignment="1">
      <alignment horizontal="center" vertical="center"/>
    </xf>
    <xf numFmtId="0" fontId="20" fillId="0" borderId="19" xfId="0" applyFont="1" applyBorder="1" applyAlignment="1">
      <alignment horizontal="left" vertical="center" wrapText="1"/>
    </xf>
    <xf numFmtId="10" fontId="20" fillId="0" borderId="19" xfId="1" applyNumberFormat="1" applyFont="1" applyBorder="1" applyAlignment="1" applyProtection="1">
      <alignment horizontal="center" vertical="center"/>
    </xf>
    <xf numFmtId="0" fontId="20" fillId="0" borderId="41" xfId="0" applyFont="1" applyBorder="1" applyAlignment="1">
      <alignment horizontal="left" vertical="center" wrapText="1"/>
    </xf>
    <xf numFmtId="10" fontId="20" fillId="0" borderId="41" xfId="1" applyNumberFormat="1" applyFont="1" applyBorder="1" applyAlignment="1" applyProtection="1">
      <alignment horizontal="center" vertical="center"/>
    </xf>
    <xf numFmtId="4" fontId="20" fillId="0" borderId="41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 wrapText="1"/>
    </xf>
    <xf numFmtId="10" fontId="20" fillId="0" borderId="27" xfId="1" applyNumberFormat="1" applyFont="1" applyBorder="1" applyAlignment="1" applyProtection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0" fontId="20" fillId="11" borderId="33" xfId="0" applyFont="1" applyFill="1" applyBorder="1" applyAlignment="1">
      <alignment horizontal="center" vertical="center"/>
    </xf>
    <xf numFmtId="4" fontId="20" fillId="11" borderId="33" xfId="0" applyNumberFormat="1" applyFont="1" applyFill="1" applyBorder="1" applyAlignment="1">
      <alignment horizontal="center" vertical="center"/>
    </xf>
    <xf numFmtId="4" fontId="20" fillId="11" borderId="37" xfId="0" applyNumberFormat="1" applyFont="1" applyFill="1" applyBorder="1" applyAlignment="1">
      <alignment horizontal="center" vertical="center"/>
    </xf>
    <xf numFmtId="10" fontId="20" fillId="11" borderId="14" xfId="1" applyNumberFormat="1" applyFont="1" applyFill="1" applyBorder="1" applyAlignment="1" applyProtection="1">
      <alignment horizontal="center" vertical="center" wrapText="1"/>
    </xf>
    <xf numFmtId="4" fontId="20" fillId="11" borderId="36" xfId="0" applyNumberFormat="1" applyFont="1" applyFill="1" applyBorder="1" applyAlignment="1">
      <alignment horizontal="center" vertical="center"/>
    </xf>
    <xf numFmtId="0" fontId="20" fillId="11" borderId="32" xfId="0" applyFont="1" applyFill="1" applyBorder="1" applyAlignment="1">
      <alignment horizontal="left" vertical="center"/>
    </xf>
    <xf numFmtId="4" fontId="32" fillId="0" borderId="19" xfId="0" applyNumberFormat="1" applyFont="1" applyBorder="1" applyAlignment="1">
      <alignment horizontal="center" vertical="center"/>
    </xf>
    <xf numFmtId="4" fontId="33" fillId="0" borderId="19" xfId="0" applyNumberFormat="1" applyFont="1" applyBorder="1" applyAlignment="1">
      <alignment horizontal="center" vertical="center"/>
    </xf>
    <xf numFmtId="4" fontId="20" fillId="0" borderId="38" xfId="0" applyNumberFormat="1" applyFont="1" applyBorder="1" applyAlignment="1">
      <alignment horizontal="center" vertical="center" wrapText="1"/>
    </xf>
    <xf numFmtId="4" fontId="20" fillId="0" borderId="25" xfId="0" applyNumberFormat="1" applyFont="1" applyBorder="1" applyAlignment="1">
      <alignment horizontal="center" vertical="center" wrapText="1"/>
    </xf>
    <xf numFmtId="0" fontId="19" fillId="0" borderId="7" xfId="3" applyFont="1" applyBorder="1" applyAlignment="1">
      <alignment horizontal="left" vertical="top"/>
    </xf>
    <xf numFmtId="4" fontId="19" fillId="0" borderId="7" xfId="3" applyNumberFormat="1" applyFont="1" applyBorder="1" applyAlignment="1">
      <alignment horizontal="right" vertical="top"/>
    </xf>
    <xf numFmtId="2" fontId="19" fillId="0" borderId="7" xfId="3" applyNumberFormat="1" applyFont="1" applyBorder="1" applyAlignment="1">
      <alignment horizontal="right" vertical="top"/>
    </xf>
    <xf numFmtId="1" fontId="34" fillId="13" borderId="42" xfId="4" applyNumberFormat="1" applyFont="1" applyFill="1" applyBorder="1" applyAlignment="1">
      <alignment horizontal="center" vertical="center" wrapText="1"/>
    </xf>
    <xf numFmtId="2" fontId="25" fillId="13" borderId="43" xfId="0" applyNumberFormat="1" applyFont="1" applyFill="1" applyBorder="1" applyAlignment="1">
      <alignment horizontal="centerContinuous" vertical="distributed" wrapText="1"/>
    </xf>
    <xf numFmtId="4" fontId="25" fillId="14" borderId="43" xfId="5" applyNumberFormat="1" applyFont="1" applyFill="1" applyBorder="1" applyAlignment="1">
      <alignment horizontal="centerContinuous" vertical="distributed" wrapText="1"/>
    </xf>
    <xf numFmtId="4" fontId="25" fillId="14" borderId="44" xfId="5" applyNumberFormat="1" applyFont="1" applyFill="1" applyBorder="1" applyAlignment="1">
      <alignment horizontal="centerContinuous" vertical="distributed" wrapText="1"/>
    </xf>
    <xf numFmtId="2" fontId="9" fillId="0" borderId="23" xfId="2" applyNumberFormat="1" applyFont="1" applyBorder="1" applyAlignment="1">
      <alignment horizontal="center" vertical="center" wrapText="1"/>
    </xf>
    <xf numFmtId="1" fontId="9" fillId="0" borderId="23" xfId="0" applyNumberFormat="1" applyFont="1" applyBorder="1" applyAlignment="1">
      <alignment horizontal="center" vertical="center" wrapText="1"/>
    </xf>
    <xf numFmtId="1" fontId="9" fillId="0" borderId="4" xfId="4" applyNumberFormat="1" applyFont="1" applyBorder="1" applyAlignment="1">
      <alignment horizontal="center" vertical="center" wrapText="1"/>
    </xf>
    <xf numFmtId="3" fontId="9" fillId="0" borderId="4" xfId="4" applyNumberFormat="1" applyFont="1" applyBorder="1" applyAlignment="1" applyProtection="1">
      <alignment horizontal="center" vertical="center" wrapText="1"/>
      <protection locked="0"/>
    </xf>
    <xf numFmtId="2" fontId="9" fillId="0" borderId="4" xfId="6" applyNumberFormat="1" applyFont="1" applyBorder="1" applyAlignment="1">
      <alignment horizontal="center" vertical="center" wrapText="1"/>
    </xf>
    <xf numFmtId="2" fontId="4" fillId="2" borderId="43" xfId="4" applyNumberFormat="1" applyFont="1" applyFill="1" applyBorder="1" applyAlignment="1">
      <alignment horizontal="left" vertical="center" indent="13"/>
    </xf>
    <xf numFmtId="2" fontId="8" fillId="0" borderId="23" xfId="4" applyNumberFormat="1" applyFont="1" applyBorder="1" applyAlignment="1">
      <alignment horizontal="left" vertical="center"/>
    </xf>
    <xf numFmtId="1" fontId="9" fillId="3" borderId="23" xfId="4" applyNumberFormat="1" applyFont="1" applyFill="1" applyBorder="1" applyAlignment="1">
      <alignment horizontal="center" vertical="center" wrapText="1"/>
    </xf>
    <xf numFmtId="2" fontId="9" fillId="3" borderId="23" xfId="4" applyNumberFormat="1" applyFont="1" applyFill="1" applyBorder="1" applyAlignment="1">
      <alignment horizontal="center" vertical="center" wrapText="1"/>
    </xf>
    <xf numFmtId="2" fontId="11" fillId="2" borderId="43" xfId="4" applyNumberFormat="1" applyFont="1" applyFill="1" applyBorder="1" applyAlignment="1">
      <alignment horizontal="center" vertical="center" wrapText="1"/>
    </xf>
    <xf numFmtId="2" fontId="9" fillId="2" borderId="23" xfId="4" applyNumberFormat="1" applyFont="1" applyFill="1" applyBorder="1" applyAlignment="1">
      <alignment horizontal="center" vertical="center" wrapText="1"/>
    </xf>
    <xf numFmtId="2" fontId="9" fillId="2" borderId="23" xfId="6" applyNumberFormat="1" applyFont="1" applyFill="1" applyBorder="1" applyAlignment="1">
      <alignment horizontal="center" vertical="center" wrapText="1"/>
    </xf>
    <xf numFmtId="2" fontId="9" fillId="2" borderId="23" xfId="2" applyNumberFormat="1" applyFont="1" applyFill="1" applyBorder="1" applyAlignment="1">
      <alignment horizontal="center" vertical="center" wrapText="1"/>
    </xf>
    <xf numFmtId="2" fontId="9" fillId="0" borderId="42" xfId="0" applyNumberFormat="1" applyFont="1" applyBorder="1" applyAlignment="1">
      <alignment horizontal="center" vertical="center" wrapText="1"/>
    </xf>
    <xf numFmtId="2" fontId="9" fillId="2" borderId="42" xfId="0" applyNumberFormat="1" applyFont="1" applyFill="1" applyBorder="1" applyAlignment="1">
      <alignment horizontal="center" vertical="center" wrapText="1"/>
    </xf>
    <xf numFmtId="2" fontId="9" fillId="2" borderId="23" xfId="0" applyNumberFormat="1" applyFont="1" applyFill="1" applyBorder="1" applyAlignment="1">
      <alignment horizontal="center" vertical="center" wrapText="1"/>
    </xf>
    <xf numFmtId="2" fontId="11" fillId="5" borderId="23" xfId="4" applyNumberFormat="1" applyFont="1" applyFill="1" applyBorder="1" applyAlignment="1">
      <alignment horizontal="center" vertical="center" wrapText="1"/>
    </xf>
    <xf numFmtId="2" fontId="9" fillId="2" borderId="23" xfId="0" applyNumberFormat="1" applyFont="1" applyFill="1" applyBorder="1" applyAlignment="1">
      <alignment horizontal="center" vertical="center"/>
    </xf>
    <xf numFmtId="2" fontId="9" fillId="0" borderId="23" xfId="4" applyNumberFormat="1" applyFont="1" applyBorder="1" applyAlignment="1">
      <alignment horizontal="center" vertical="center" wrapText="1"/>
    </xf>
    <xf numFmtId="2" fontId="9" fillId="0" borderId="23" xfId="0" applyNumberFormat="1" applyFont="1" applyBorder="1" applyAlignment="1">
      <alignment horizontal="center" vertical="center" wrapText="1"/>
    </xf>
    <xf numFmtId="2" fontId="17" fillId="2" borderId="23" xfId="0" applyNumberFormat="1" applyFont="1" applyFill="1" applyBorder="1"/>
    <xf numFmtId="2" fontId="9" fillId="2" borderId="23" xfId="4" applyNumberFormat="1" applyFont="1" applyFill="1" applyBorder="1" applyAlignment="1">
      <alignment horizontal="right" vertical="center"/>
    </xf>
    <xf numFmtId="2" fontId="24" fillId="7" borderId="45" xfId="7" applyNumberFormat="1" applyFont="1" applyFill="1" applyBorder="1" applyAlignment="1">
      <alignment horizontal="right" vertical="top"/>
    </xf>
    <xf numFmtId="1" fontId="36" fillId="16" borderId="23" xfId="0" applyNumberFormat="1" applyFont="1" applyFill="1" applyBorder="1" applyAlignment="1">
      <alignment horizontal="center" vertical="center" wrapText="1"/>
    </xf>
    <xf numFmtId="2" fontId="9" fillId="15" borderId="46" xfId="4" applyNumberFormat="1" applyFont="1" applyFill="1" applyBorder="1" applyAlignment="1">
      <alignment horizontal="center" vertical="center" wrapText="1"/>
    </xf>
    <xf numFmtId="2" fontId="9" fillId="2" borderId="46" xfId="4" applyNumberFormat="1" applyFont="1" applyFill="1" applyBorder="1" applyAlignment="1">
      <alignment horizontal="center" vertical="center" wrapText="1"/>
    </xf>
    <xf numFmtId="2" fontId="9" fillId="0" borderId="46" xfId="4" applyNumberFormat="1" applyFont="1" applyBorder="1" applyAlignment="1">
      <alignment horizontal="center" vertical="center" wrapText="1"/>
    </xf>
    <xf numFmtId="2" fontId="9" fillId="2" borderId="46" xfId="5" applyNumberFormat="1" applyFont="1" applyFill="1" applyBorder="1" applyAlignment="1">
      <alignment horizontal="center" vertical="center" wrapText="1"/>
    </xf>
    <xf numFmtId="0" fontId="35" fillId="7" borderId="45" xfId="7" applyFont="1" applyFill="1" applyBorder="1" applyAlignment="1">
      <alignment horizontal="left" vertical="top"/>
    </xf>
    <xf numFmtId="2" fontId="9" fillId="0" borderId="23" xfId="4" applyNumberFormat="1" applyFont="1" applyBorder="1" applyAlignment="1">
      <alignment horizontal="left" vertical="center" wrapText="1"/>
    </xf>
    <xf numFmtId="4" fontId="9" fillId="0" borderId="23" xfId="5" applyNumberFormat="1" applyFont="1" applyBorder="1" applyAlignment="1">
      <alignment horizontal="center" vertical="center" wrapText="1"/>
    </xf>
    <xf numFmtId="3" fontId="9" fillId="0" borderId="23" xfId="4" applyNumberFormat="1" applyFont="1" applyBorder="1" applyAlignment="1" applyProtection="1">
      <alignment horizontal="center" vertical="center" wrapText="1"/>
      <protection locked="0"/>
    </xf>
    <xf numFmtId="2" fontId="9" fillId="0" borderId="46" xfId="0" applyNumberFormat="1" applyFont="1" applyBorder="1" applyAlignment="1">
      <alignment horizontal="center" vertical="center" wrapText="1"/>
    </xf>
    <xf numFmtId="1" fontId="9" fillId="0" borderId="46" xfId="0" applyNumberFormat="1" applyFont="1" applyBorder="1" applyAlignment="1">
      <alignment horizontal="center" vertical="center" wrapText="1"/>
    </xf>
    <xf numFmtId="2" fontId="9" fillId="0" borderId="46" xfId="2" applyNumberFormat="1" applyFont="1" applyBorder="1" applyAlignment="1">
      <alignment horizontal="center" vertical="center" wrapText="1"/>
    </xf>
    <xf numFmtId="4" fontId="9" fillId="0" borderId="46" xfId="5" applyNumberFormat="1" applyFont="1" applyBorder="1" applyAlignment="1">
      <alignment horizontal="center" vertical="center" wrapText="1"/>
    </xf>
    <xf numFmtId="10" fontId="1" fillId="0" borderId="46" xfId="1" applyNumberFormat="1" applyBorder="1" applyAlignment="1" applyProtection="1">
      <alignment horizontal="center" vertical="center"/>
    </xf>
    <xf numFmtId="3" fontId="9" fillId="0" borderId="46" xfId="4" applyNumberFormat="1" applyFont="1" applyBorder="1" applyAlignment="1" applyProtection="1">
      <alignment horizontal="center" vertical="center" wrapText="1"/>
      <protection locked="0"/>
    </xf>
    <xf numFmtId="2" fontId="9" fillId="0" borderId="46" xfId="5" applyNumberFormat="1" applyFont="1" applyBorder="1" applyAlignment="1">
      <alignment horizontal="center" vertical="center" wrapText="1"/>
    </xf>
    <xf numFmtId="4" fontId="9" fillId="0" borderId="23" xfId="4" applyNumberFormat="1" applyFont="1" applyBorder="1" applyAlignment="1">
      <alignment horizontal="center" vertical="center" wrapText="1"/>
    </xf>
    <xf numFmtId="165" fontId="37" fillId="0" borderId="47" xfId="4" applyNumberFormat="1" applyFont="1" applyBorder="1" applyAlignment="1">
      <alignment horizontal="center" vertical="center" wrapText="1"/>
    </xf>
    <xf numFmtId="165" fontId="37" fillId="0" borderId="26" xfId="4" applyNumberFormat="1" applyFont="1" applyBorder="1" applyAlignment="1">
      <alignment horizontal="center" vertical="center" wrapText="1"/>
    </xf>
    <xf numFmtId="165" fontId="37" fillId="17" borderId="26" xfId="4" applyNumberFormat="1" applyFont="1" applyFill="1" applyBorder="1" applyAlignment="1">
      <alignment horizontal="center" vertical="center" wrapText="1"/>
    </xf>
    <xf numFmtId="165" fontId="37" fillId="18" borderId="26" xfId="4" applyNumberFormat="1" applyFont="1" applyFill="1" applyBorder="1" applyAlignment="1">
      <alignment horizontal="center" vertical="center" wrapText="1"/>
    </xf>
    <xf numFmtId="165" fontId="37" fillId="19" borderId="47" xfId="4" applyNumberFormat="1" applyFont="1" applyFill="1" applyBorder="1" applyAlignment="1">
      <alignment horizontal="center" vertical="center" wrapText="1"/>
    </xf>
    <xf numFmtId="165" fontId="37" fillId="17" borderId="47" xfId="4" applyNumberFormat="1" applyFont="1" applyFill="1" applyBorder="1" applyAlignment="1">
      <alignment horizontal="center" vertical="center" wrapText="1"/>
    </xf>
    <xf numFmtId="2" fontId="9" fillId="20" borderId="46" xfId="4" applyNumberFormat="1" applyFont="1" applyFill="1" applyBorder="1" applyAlignment="1">
      <alignment horizontal="left" vertical="center" wrapText="1"/>
    </xf>
    <xf numFmtId="2" fontId="9" fillId="20" borderId="23" xfId="4" applyNumberFormat="1" applyFont="1" applyFill="1" applyBorder="1" applyAlignment="1">
      <alignment horizontal="left" vertical="center" wrapText="1"/>
    </xf>
    <xf numFmtId="2" fontId="9" fillId="0" borderId="46" xfId="4" applyNumberFormat="1" applyFont="1" applyBorder="1" applyAlignment="1">
      <alignment horizontal="left" vertical="center" wrapText="1"/>
    </xf>
    <xf numFmtId="2" fontId="8" fillId="0" borderId="46" xfId="4" applyNumberFormat="1" applyFont="1" applyBorder="1" applyAlignment="1">
      <alignment horizontal="left" vertical="center"/>
    </xf>
    <xf numFmtId="1" fontId="9" fillId="3" borderId="46" xfId="4" applyNumberFormat="1" applyFont="1" applyFill="1" applyBorder="1" applyAlignment="1">
      <alignment horizontal="center" vertical="center" wrapText="1"/>
    </xf>
    <xf numFmtId="2" fontId="9" fillId="3" borderId="46" xfId="4" applyNumberFormat="1" applyFont="1" applyFill="1" applyBorder="1" applyAlignment="1">
      <alignment horizontal="center" vertical="center" wrapText="1"/>
    </xf>
    <xf numFmtId="2" fontId="11" fillId="2" borderId="44" xfId="4" applyNumberFormat="1" applyFont="1" applyFill="1" applyBorder="1" applyAlignment="1">
      <alignment horizontal="center" vertical="center" wrapText="1"/>
    </xf>
    <xf numFmtId="2" fontId="9" fillId="2" borderId="46" xfId="4" applyNumberFormat="1" applyFont="1" applyFill="1" applyBorder="1" applyAlignment="1">
      <alignment horizontal="left" vertical="center" wrapText="1"/>
    </xf>
    <xf numFmtId="2" fontId="11" fillId="5" borderId="46" xfId="4" applyNumberFormat="1" applyFont="1" applyFill="1" applyBorder="1" applyAlignment="1">
      <alignment horizontal="center" vertical="center" wrapText="1"/>
    </xf>
    <xf numFmtId="2" fontId="9" fillId="2" borderId="46" xfId="4" applyNumberFormat="1" applyFont="1" applyFill="1" applyBorder="1" applyAlignment="1">
      <alignment horizontal="right" vertical="center"/>
    </xf>
    <xf numFmtId="2" fontId="7" fillId="2" borderId="48" xfId="4" applyNumberFormat="1" applyFont="1" applyFill="1" applyBorder="1" applyAlignment="1">
      <alignment horizontal="left" indent="13"/>
    </xf>
    <xf numFmtId="2" fontId="5" fillId="0" borderId="46" xfId="4" applyNumberFormat="1" applyFont="1" applyBorder="1" applyAlignment="1">
      <alignment horizontal="center" vertical="center" wrapText="1"/>
    </xf>
    <xf numFmtId="2" fontId="8" fillId="0" borderId="46" xfId="4" applyNumberFormat="1" applyFont="1" applyBorder="1" applyAlignment="1">
      <alignment horizontal="center" vertical="center"/>
    </xf>
    <xf numFmtId="2" fontId="11" fillId="2" borderId="48" xfId="4" applyNumberFormat="1" applyFont="1" applyFill="1" applyBorder="1" applyAlignment="1">
      <alignment horizontal="center" vertical="center" wrapText="1"/>
    </xf>
    <xf numFmtId="2" fontId="9" fillId="2" borderId="43" xfId="4" applyNumberFormat="1" applyFont="1" applyFill="1" applyBorder="1" applyAlignment="1">
      <alignment horizontal="center" vertical="center" wrapText="1"/>
    </xf>
    <xf numFmtId="1" fontId="9" fillId="2" borderId="46" xfId="4" applyNumberFormat="1" applyFont="1" applyFill="1" applyBorder="1" applyAlignment="1">
      <alignment horizontal="center" vertical="center" wrapText="1"/>
    </xf>
    <xf numFmtId="2" fontId="9" fillId="2" borderId="46" xfId="12" applyNumberFormat="1" applyFont="1" applyFill="1" applyBorder="1" applyAlignment="1">
      <alignment horizontal="center" vertical="center" wrapText="1"/>
    </xf>
    <xf numFmtId="1" fontId="9" fillId="2" borderId="46" xfId="12" applyNumberFormat="1" applyFont="1" applyFill="1" applyBorder="1" applyAlignment="1">
      <alignment horizontal="center" vertical="center" wrapText="1"/>
    </xf>
    <xf numFmtId="2" fontId="9" fillId="2" borderId="46" xfId="6" applyNumberFormat="1" applyFont="1" applyFill="1" applyBorder="1" applyAlignment="1">
      <alignment horizontal="center" vertical="center" wrapText="1"/>
    </xf>
    <xf numFmtId="2" fontId="9" fillId="2" borderId="46" xfId="2" applyNumberFormat="1" applyFont="1" applyFill="1" applyBorder="1" applyAlignment="1">
      <alignment horizontal="center" vertical="center" wrapText="1"/>
    </xf>
    <xf numFmtId="1" fontId="9" fillId="2" borderId="46" xfId="12" applyNumberFormat="1" applyFont="1" applyFill="1" applyBorder="1" applyAlignment="1">
      <alignment horizontal="center" vertical="center"/>
    </xf>
    <xf numFmtId="1" fontId="9" fillId="0" borderId="5" xfId="12" applyNumberFormat="1" applyFont="1" applyBorder="1" applyAlignment="1">
      <alignment horizontal="center" vertical="center" wrapText="1"/>
    </xf>
    <xf numFmtId="1" fontId="9" fillId="0" borderId="46" xfId="12" applyNumberFormat="1" applyFont="1" applyBorder="1" applyAlignment="1">
      <alignment horizontal="center" vertical="center" wrapText="1"/>
    </xf>
    <xf numFmtId="1" fontId="9" fillId="0" borderId="6" xfId="12" applyNumberFormat="1" applyFont="1" applyBorder="1" applyAlignment="1">
      <alignment horizontal="center" vertical="center" wrapText="1"/>
    </xf>
    <xf numFmtId="2" fontId="9" fillId="0" borderId="46" xfId="12" applyNumberFormat="1" applyFont="1" applyBorder="1" applyAlignment="1">
      <alignment horizontal="center" vertical="center" wrapText="1"/>
    </xf>
    <xf numFmtId="1" fontId="9" fillId="0" borderId="46" xfId="4" applyNumberFormat="1" applyFont="1" applyBorder="1" applyAlignment="1">
      <alignment horizontal="center" vertical="center" wrapText="1"/>
    </xf>
    <xf numFmtId="1" fontId="9" fillId="0" borderId="46" xfId="12" applyNumberFormat="1" applyFont="1" applyBorder="1" applyAlignment="1">
      <alignment horizontal="center" vertical="center"/>
    </xf>
    <xf numFmtId="2" fontId="9" fillId="0" borderId="48" xfId="12" applyNumberFormat="1" applyFont="1" applyBorder="1" applyAlignment="1">
      <alignment horizontal="center" vertical="center" wrapText="1"/>
    </xf>
    <xf numFmtId="2" fontId="9" fillId="2" borderId="48" xfId="12" applyNumberFormat="1" applyFont="1" applyFill="1" applyBorder="1" applyAlignment="1">
      <alignment horizontal="center" vertical="center" wrapText="1"/>
    </xf>
    <xf numFmtId="1" fontId="22" fillId="6" borderId="46" xfId="4" applyNumberFormat="1" applyFont="1" applyFill="1" applyBorder="1" applyAlignment="1">
      <alignment horizontal="center" vertical="center" wrapText="1"/>
    </xf>
    <xf numFmtId="2" fontId="9" fillId="5" borderId="46" xfId="4" applyNumberFormat="1" applyFont="1" applyFill="1" applyBorder="1" applyAlignment="1">
      <alignment horizontal="center" vertical="center" wrapText="1"/>
    </xf>
    <xf numFmtId="1" fontId="11" fillId="5" borderId="46" xfId="4" applyNumberFormat="1" applyFont="1" applyFill="1" applyBorder="1" applyAlignment="1">
      <alignment horizontal="center" vertical="center" wrapText="1"/>
    </xf>
    <xf numFmtId="1" fontId="36" fillId="16" borderId="46" xfId="12" applyNumberFormat="1" applyFont="1" applyFill="1" applyBorder="1" applyAlignment="1">
      <alignment horizontal="center" vertical="center" wrapText="1"/>
    </xf>
    <xf numFmtId="2" fontId="9" fillId="2" borderId="46" xfId="12" applyNumberFormat="1" applyFont="1" applyFill="1" applyBorder="1" applyAlignment="1">
      <alignment horizontal="center" vertical="center"/>
    </xf>
    <xf numFmtId="2" fontId="11" fillId="22" borderId="46" xfId="4" applyNumberFormat="1" applyFont="1" applyFill="1" applyBorder="1" applyAlignment="1">
      <alignment horizontal="center" vertical="center" wrapText="1"/>
    </xf>
    <xf numFmtId="2" fontId="17" fillId="2" borderId="46" xfId="12" applyNumberFormat="1" applyFont="1" applyFill="1" applyBorder="1"/>
    <xf numFmtId="2" fontId="17" fillId="2" borderId="46" xfId="12" applyNumberFormat="1" applyFont="1" applyFill="1" applyBorder="1" applyAlignment="1">
      <alignment horizontal="center"/>
    </xf>
    <xf numFmtId="2" fontId="9" fillId="2" borderId="46" xfId="4" applyNumberFormat="1" applyFont="1" applyFill="1" applyBorder="1" applyAlignment="1">
      <alignment horizontal="center" vertical="center"/>
    </xf>
    <xf numFmtId="2" fontId="1" fillId="0" borderId="0" xfId="12" applyNumberFormat="1"/>
    <xf numFmtId="2" fontId="4" fillId="2" borderId="43" xfId="4" applyNumberFormat="1" applyFont="1" applyFill="1" applyBorder="1" applyAlignment="1">
      <alignment horizontal="center" vertical="center"/>
    </xf>
    <xf numFmtId="2" fontId="9" fillId="21" borderId="46" xfId="4" applyNumberFormat="1" applyFont="1" applyFill="1" applyBorder="1" applyAlignment="1">
      <alignment horizontal="center" vertical="center" wrapText="1"/>
    </xf>
    <xf numFmtId="2" fontId="9" fillId="2" borderId="46" xfId="0" applyNumberFormat="1" applyFont="1" applyFill="1" applyBorder="1" applyAlignment="1">
      <alignment horizontal="center" vertical="center" wrapText="1"/>
    </xf>
    <xf numFmtId="1" fontId="9" fillId="3" borderId="46" xfId="4" applyNumberFormat="1" applyFont="1" applyFill="1" applyBorder="1" applyAlignment="1">
      <alignment horizontal="center" wrapText="1"/>
    </xf>
    <xf numFmtId="2" fontId="9" fillId="2" borderId="43" xfId="4" applyNumberFormat="1" applyFont="1" applyFill="1" applyBorder="1" applyAlignment="1">
      <alignment horizontal="center" wrapText="1"/>
    </xf>
    <xf numFmtId="2" fontId="9" fillId="2" borderId="46" xfId="0" applyNumberFormat="1" applyFont="1" applyFill="1" applyBorder="1" applyAlignment="1">
      <alignment horizontal="center" wrapText="1"/>
    </xf>
    <xf numFmtId="2" fontId="9" fillId="5" borderId="46" xfId="4" applyNumberFormat="1" applyFont="1" applyFill="1" applyBorder="1" applyAlignment="1">
      <alignment horizontal="center" wrapText="1"/>
    </xf>
    <xf numFmtId="2" fontId="9" fillId="2" borderId="46" xfId="4" applyNumberFormat="1" applyFont="1" applyFill="1" applyBorder="1" applyAlignment="1">
      <alignment horizontal="center" wrapText="1"/>
    </xf>
    <xf numFmtId="2" fontId="9" fillId="0" borderId="0" xfId="4" applyNumberFormat="1" applyFont="1" applyAlignment="1">
      <alignment horizontal="center" wrapText="1"/>
    </xf>
    <xf numFmtId="14" fontId="9" fillId="2" borderId="46" xfId="0" applyNumberFormat="1" applyFont="1" applyFill="1" applyBorder="1" applyAlignment="1">
      <alignment horizontal="center" wrapText="1"/>
    </xf>
    <xf numFmtId="2" fontId="7" fillId="0" borderId="46" xfId="4" applyNumberFormat="1" applyFont="1" applyBorder="1" applyAlignment="1">
      <alignment horizontal="center" vertical="center" wrapText="1"/>
    </xf>
    <xf numFmtId="2" fontId="7" fillId="0" borderId="46" xfId="4" applyNumberFormat="1" applyFont="1" applyBorder="1" applyAlignment="1">
      <alignment horizontal="center" wrapText="1"/>
    </xf>
    <xf numFmtId="2" fontId="7" fillId="0" borderId="0" xfId="4" applyNumberFormat="1" applyFont="1" applyAlignment="1">
      <alignment horizontal="center" vertical="center" wrapText="1"/>
    </xf>
    <xf numFmtId="2" fontId="7" fillId="0" borderId="0" xfId="4" applyNumberFormat="1" applyFont="1" applyAlignment="1">
      <alignment horizontal="center" wrapText="1"/>
    </xf>
    <xf numFmtId="2" fontId="7" fillId="2" borderId="43" xfId="4" applyNumberFormat="1" applyFont="1" applyFill="1" applyBorder="1" applyAlignment="1">
      <alignment horizontal="center"/>
    </xf>
    <xf numFmtId="2" fontId="7" fillId="2" borderId="43" xfId="4" applyNumberFormat="1" applyFont="1" applyFill="1" applyBorder="1" applyAlignment="1">
      <alignment horizontal="center" vertical="center"/>
    </xf>
    <xf numFmtId="2" fontId="40" fillId="2" borderId="46" xfId="13" applyNumberFormat="1" applyFont="1" applyFill="1" applyBorder="1" applyAlignment="1">
      <alignment horizontal="center" vertical="center" wrapText="1"/>
    </xf>
    <xf numFmtId="2" fontId="9" fillId="23" borderId="4" xfId="0" applyNumberFormat="1" applyFont="1" applyFill="1" applyBorder="1" applyAlignment="1">
      <alignment horizontal="center" vertical="center" wrapText="1"/>
    </xf>
    <xf numFmtId="0" fontId="38" fillId="0" borderId="46" xfId="0" applyFont="1" applyBorder="1" applyAlignment="1">
      <alignment horizontal="center"/>
    </xf>
    <xf numFmtId="14" fontId="38" fillId="0" borderId="46" xfId="0" applyNumberFormat="1" applyFont="1" applyBorder="1" applyAlignment="1">
      <alignment horizontal="center"/>
    </xf>
    <xf numFmtId="0" fontId="38" fillId="0" borderId="46" xfId="0" applyFont="1" applyBorder="1" applyAlignment="1">
      <alignment horizontal="center" wrapText="1"/>
    </xf>
    <xf numFmtId="14" fontId="38" fillId="0" borderId="46" xfId="0" applyNumberFormat="1" applyFont="1" applyBorder="1" applyAlignment="1">
      <alignment horizontal="center" wrapText="1"/>
    </xf>
    <xf numFmtId="0" fontId="38" fillId="0" borderId="46" xfId="0" applyFont="1" applyBorder="1" applyAlignment="1">
      <alignment horizontal="center" vertical="center"/>
    </xf>
    <xf numFmtId="0" fontId="38" fillId="16" borderId="46" xfId="0" applyFont="1" applyFill="1" applyBorder="1" applyAlignment="1">
      <alignment horizontal="center"/>
    </xf>
    <xf numFmtId="2" fontId="9" fillId="23" borderId="46" xfId="0" applyNumberFormat="1" applyFont="1" applyFill="1" applyBorder="1" applyAlignment="1">
      <alignment horizontal="center" vertical="center" wrapText="1"/>
    </xf>
    <xf numFmtId="4" fontId="20" fillId="9" borderId="8" xfId="0" applyNumberFormat="1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20" fillId="9" borderId="8" xfId="0" applyFont="1" applyFill="1" applyBorder="1" applyAlignment="1">
      <alignment horizontal="center"/>
    </xf>
    <xf numFmtId="0" fontId="0" fillId="0" borderId="13" xfId="0" applyBorder="1"/>
    <xf numFmtId="164" fontId="0" fillId="0" borderId="14" xfId="0" applyNumberFormat="1" applyBorder="1" applyAlignment="1">
      <alignment horizontal="center" vertical="center"/>
    </xf>
    <xf numFmtId="0" fontId="0" fillId="0" borderId="30" xfId="0" applyBorder="1"/>
    <xf numFmtId="164" fontId="0" fillId="0" borderId="36" xfId="0" applyNumberFormat="1" applyBorder="1" applyAlignment="1">
      <alignment horizontal="center" vertical="center"/>
    </xf>
    <xf numFmtId="0" fontId="0" fillId="0" borderId="12" xfId="0" applyBorder="1"/>
    <xf numFmtId="164" fontId="0" fillId="0" borderId="3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3" fontId="20" fillId="12" borderId="14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0" fillId="0" borderId="32" xfId="0" applyBorder="1"/>
    <xf numFmtId="0" fontId="0" fillId="0" borderId="30" xfId="0" applyBorder="1" applyAlignment="1">
      <alignment horizontal="left" vertical="center"/>
    </xf>
    <xf numFmtId="10" fontId="1" fillId="0" borderId="36" xfId="1" applyNumberFormat="1" applyBorder="1" applyAlignment="1" applyProtection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36" xfId="0" applyNumberFormat="1" applyBorder="1" applyAlignment="1">
      <alignment horizontal="center" vertical="center"/>
    </xf>
    <xf numFmtId="4" fontId="20" fillId="9" borderId="24" xfId="0" applyNumberFormat="1" applyFont="1" applyFill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4" fontId="20" fillId="0" borderId="15" xfId="0" applyNumberFormat="1" applyFont="1" applyBorder="1" applyAlignment="1">
      <alignment horizontal="center" vertical="center"/>
    </xf>
    <xf numFmtId="4" fontId="20" fillId="0" borderId="20" xfId="0" applyNumberFormat="1" applyFont="1" applyBorder="1" applyAlignment="1">
      <alignment horizontal="center" vertical="center"/>
    </xf>
    <xf numFmtId="4" fontId="20" fillId="0" borderId="18" xfId="0" applyNumberFormat="1" applyFont="1" applyBorder="1" applyAlignment="1">
      <alignment horizontal="center" vertical="center"/>
    </xf>
    <xf numFmtId="4" fontId="20" fillId="0" borderId="26" xfId="0" applyNumberFormat="1" applyFont="1" applyBorder="1" applyAlignment="1">
      <alignment horizontal="center" vertical="center" wrapText="1"/>
    </xf>
    <xf numFmtId="4" fontId="20" fillId="0" borderId="39" xfId="0" applyNumberFormat="1" applyFont="1" applyBorder="1" applyAlignment="1">
      <alignment horizontal="center" vertical="center" wrapText="1"/>
    </xf>
    <xf numFmtId="9" fontId="0" fillId="0" borderId="28" xfId="0" applyNumberFormat="1" applyBorder="1" applyAlignment="1">
      <alignment horizontal="center" vertical="center"/>
    </xf>
    <xf numFmtId="9" fontId="0" fillId="0" borderId="29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31" xfId="0" applyNumberFormat="1" applyBorder="1" applyAlignment="1">
      <alignment horizontal="center" vertical="center"/>
    </xf>
    <xf numFmtId="9" fontId="0" fillId="0" borderId="34" xfId="0" applyNumberFormat="1" applyBorder="1" applyAlignment="1">
      <alignment horizontal="center" vertical="center"/>
    </xf>
    <xf numFmtId="9" fontId="0" fillId="0" borderId="35" xfId="0" applyNumberFormat="1" applyBorder="1" applyAlignment="1">
      <alignment horizontal="center" vertical="center"/>
    </xf>
    <xf numFmtId="0" fontId="20" fillId="10" borderId="22" xfId="0" applyFont="1" applyFill="1" applyBorder="1" applyAlignment="1">
      <alignment horizontal="center" vertical="center"/>
    </xf>
    <xf numFmtId="0" fontId="29" fillId="0" borderId="0" xfId="9" applyFont="1" applyAlignment="1">
      <alignment horizontal="left" wrapText="1"/>
    </xf>
    <xf numFmtId="0" fontId="28" fillId="0" borderId="0" xfId="9" applyFont="1" applyAlignment="1">
      <alignment horizontal="left"/>
    </xf>
  </cellXfs>
  <cellStyles count="14">
    <cellStyle name="Excel Built-in Excel Built-in Normal" xfId="4" xr:uid="{00000000-0005-0000-0000-000009000000}"/>
    <cellStyle name="Excel Built-in Normal" xfId="5" xr:uid="{00000000-0005-0000-0000-00000A000000}"/>
    <cellStyle name="Excel Built-in Обычный_Лист1" xfId="6" xr:uid="{00000000-0005-0000-0000-00000B000000}"/>
    <cellStyle name="Гиперссылка" xfId="13" builtinId="8"/>
    <cellStyle name="Обычный" xfId="0" builtinId="0"/>
    <cellStyle name="Обычный 2" xfId="8" xr:uid="{7703FEBA-D296-4CDB-90AC-3E86902B0D4E}"/>
    <cellStyle name="Обычный 2 2" xfId="12" xr:uid="{BFBD9307-936D-44AD-9A04-736DA63A4BA7}"/>
    <cellStyle name="Обычный 3" xfId="9" xr:uid="{FCEC1F59-754E-4971-ADD3-DDA56CC40254}"/>
    <cellStyle name="Обычный 4" xfId="10" xr:uid="{184554BC-6D91-434D-8EBF-FAAA9325C3C8}"/>
    <cellStyle name="Обычный_Лист1" xfId="2" xr:uid="{00000000-0005-0000-0000-000006000000}"/>
    <cellStyle name="Обычный_Лист2" xfId="3" xr:uid="{00000000-0005-0000-0000-000007000000}"/>
    <cellStyle name="Обычный_Лист2_1" xfId="7" xr:uid="{6BF0F5DF-3848-49BD-830A-6D1F45594BE6}"/>
    <cellStyle name="Процентный" xfId="1" builtinId="5"/>
    <cellStyle name="Процентный 2" xfId="11" xr:uid="{7CEFB200-9AE3-412F-A4C8-0B85B9A2B1DF}"/>
  </cellStyles>
  <dxfs count="1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57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2A6B5F7D-B36B-4D26-98C4-BED6F4A14F27}"/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5700"/>
      <rgbColor rgb="FF800080"/>
      <rgbColor rgb="FF008080"/>
      <rgbColor rgb="FF92D050"/>
      <rgbColor rgb="FF808080"/>
      <rgbColor rgb="FF9999FF"/>
      <rgbColor rgb="FF993366"/>
      <rgbColor rgb="FFEEEEEE"/>
      <rgbColor rgb="FFDAE3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9C0006"/>
      <rgbColor rgb="FF008080"/>
      <rgbColor rgb="FF0000FF"/>
      <rgbColor rgb="FF00CCFF"/>
      <rgbColor rgb="FFCCFFFF"/>
      <rgbColor rgb="FFCCFFCC"/>
      <rgbColor rgb="FFFFEB9C"/>
      <rgbColor rgb="FF99CCFF"/>
      <rgbColor rgb="FFFF99CC"/>
      <rgbColor rgb="FFCC99FF"/>
      <rgbColor rgb="FFFFC7CE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208</xdr:row>
      <xdr:rowOff>97920</xdr:rowOff>
    </xdr:from>
    <xdr:to>
      <xdr:col>6</xdr:col>
      <xdr:colOff>37080</xdr:colOff>
      <xdr:row>209</xdr:row>
      <xdr:rowOff>68400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122D321E-C81A-4A28-91CC-E627203410A1}"/>
            </a:ext>
          </a:extLst>
        </xdr:cNvPr>
        <xdr:cNvSpPr/>
      </xdr:nvSpPr>
      <xdr:spPr>
        <a:xfrm>
          <a:off x="600075" y="52971195"/>
          <a:ext cx="2456430" cy="2371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176893</xdr:colOff>
      <xdr:row>0</xdr:row>
      <xdr:rowOff>81642</xdr:rowOff>
    </xdr:from>
    <xdr:to>
      <xdr:col>2</xdr:col>
      <xdr:colOff>1597479</xdr:colOff>
      <xdr:row>6</xdr:row>
      <xdr:rowOff>16309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95256EE-3187-4526-9B00-8196A2427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93" y="81642"/>
          <a:ext cx="2019300" cy="1744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176893</xdr:colOff>
      <xdr:row>0</xdr:row>
      <xdr:rowOff>81642</xdr:rowOff>
    </xdr:from>
    <xdr:to>
      <xdr:col>2</xdr:col>
      <xdr:colOff>1597479</xdr:colOff>
      <xdr:row>6</xdr:row>
      <xdr:rowOff>16309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C4F9542-238D-43C0-9555-422ED547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93" y="81642"/>
          <a:ext cx="3268436" cy="1744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176893</xdr:colOff>
      <xdr:row>0</xdr:row>
      <xdr:rowOff>81642</xdr:rowOff>
    </xdr:from>
    <xdr:to>
      <xdr:col>2</xdr:col>
      <xdr:colOff>1597479</xdr:colOff>
      <xdr:row>6</xdr:row>
      <xdr:rowOff>16309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A4C8B7B-E0B6-442D-91D5-980E7C5C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93" y="81642"/>
          <a:ext cx="3268436" cy="1744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37</xdr:row>
      <xdr:rowOff>97920</xdr:rowOff>
    </xdr:from>
    <xdr:to>
      <xdr:col>6</xdr:col>
      <xdr:colOff>37080</xdr:colOff>
      <xdr:row>38</xdr:row>
      <xdr:rowOff>68400</xdr:rowOff>
    </xdr:to>
    <xdr:sp macro="" textlink="">
      <xdr:nvSpPr>
        <xdr:cNvPr id="2" name="TextBox 17">
          <a:extLst>
            <a:ext uri="{FF2B5EF4-FFF2-40B4-BE49-F238E27FC236}">
              <a16:creationId xmlns:a16="http://schemas.microsoft.com/office/drawing/2014/main" id="{53341F7B-8287-44AD-B9BF-0A14CBA6FF07}"/>
            </a:ext>
          </a:extLst>
        </xdr:cNvPr>
        <xdr:cNvSpPr/>
      </xdr:nvSpPr>
      <xdr:spPr>
        <a:xfrm>
          <a:off x="1847850" y="72678420"/>
          <a:ext cx="6980805" cy="2371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176893</xdr:colOff>
      <xdr:row>0</xdr:row>
      <xdr:rowOff>81642</xdr:rowOff>
    </xdr:from>
    <xdr:to>
      <xdr:col>2</xdr:col>
      <xdr:colOff>1597479</xdr:colOff>
      <xdr:row>6</xdr:row>
      <xdr:rowOff>16309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DFB0A72-BD59-4746-B7DC-FAB0824B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93" y="81642"/>
          <a:ext cx="3268436" cy="1744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ub.fsa.gov.ru/rss/certificate/view/3500098/baseInf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I347"/>
  <sheetViews>
    <sheetView showZeros="0" view="pageBreakPreview" zoomScaleNormal="100" workbookViewId="0">
      <selection activeCell="B339" sqref="B339"/>
    </sheetView>
  </sheetViews>
  <sheetFormatPr defaultColWidth="8.7109375" defaultRowHeight="12.75" x14ac:dyDescent="0.2"/>
  <sheetData>
    <row r="6" spans="2:9" x14ac:dyDescent="0.2">
      <c r="B6" t="str">
        <f>'Бланк заказа с НДС'!B6</f>
        <v>ТЛТ00003768</v>
      </c>
      <c r="I6" s="2">
        <f>'Бланк заказа с НДС'!Q6*1</f>
        <v>0</v>
      </c>
    </row>
    <row r="7" spans="2:9" x14ac:dyDescent="0.2">
      <c r="B7" t="str">
        <f>'Бланк заказа с НДС'!B7</f>
        <v>ТЛТ00003785</v>
      </c>
      <c r="I7" s="2">
        <f>'Бланк заказа с НДС'!Q7*1</f>
        <v>0</v>
      </c>
    </row>
    <row r="8" spans="2:9" x14ac:dyDescent="0.2">
      <c r="B8" t="str">
        <f>'Бланк заказа с НДС'!B8</f>
        <v>ТЛТ00003794</v>
      </c>
      <c r="I8" s="2">
        <f>'Бланк заказа с НДС'!Q8*1</f>
        <v>0</v>
      </c>
    </row>
    <row r="9" spans="2:9" x14ac:dyDescent="0.2">
      <c r="B9" t="str">
        <f>'Бланк заказа с НДС'!B9</f>
        <v>ТЛТ00003795</v>
      </c>
      <c r="I9" s="2">
        <f>'Бланк заказа с НДС'!Q9*1</f>
        <v>0</v>
      </c>
    </row>
    <row r="10" spans="2:9" x14ac:dyDescent="0.2">
      <c r="B10" t="str">
        <f>'Бланк заказа с НДС'!B10</f>
        <v>ТЛТ00003804</v>
      </c>
      <c r="I10" s="2">
        <f>'Бланк заказа с НДС'!Q10*1</f>
        <v>0</v>
      </c>
    </row>
    <row r="11" spans="2:9" x14ac:dyDescent="0.2">
      <c r="B11" t="str">
        <f>'Бланк заказа с НДС'!B11</f>
        <v>ТЛТ00003806</v>
      </c>
      <c r="I11" s="2">
        <f>'Бланк заказа с НДС'!Q11*1</f>
        <v>0</v>
      </c>
    </row>
    <row r="12" spans="2:9" x14ac:dyDescent="0.2">
      <c r="B12" t="str">
        <f>'Бланк заказа с НДС'!B12</f>
        <v>ТЛТ00003754</v>
      </c>
      <c r="I12" s="2">
        <f>'Бланк заказа с НДС'!Q12*1</f>
        <v>0</v>
      </c>
    </row>
    <row r="13" spans="2:9" x14ac:dyDescent="0.2">
      <c r="B13" t="str">
        <f>'Бланк заказа с НДС'!B13</f>
        <v>ТЛТ00003755</v>
      </c>
      <c r="I13" s="2">
        <f>'Бланк заказа с НДС'!Q13*1</f>
        <v>0</v>
      </c>
    </row>
    <row r="14" spans="2:9" x14ac:dyDescent="0.2">
      <c r="B14" t="str">
        <f>'Бланк заказа с НДС'!B14</f>
        <v>ТЛТ00003763</v>
      </c>
      <c r="I14" s="2">
        <f>'Бланк заказа с НДС'!Q14*1</f>
        <v>0</v>
      </c>
    </row>
    <row r="15" spans="2:9" x14ac:dyDescent="0.2">
      <c r="B15" t="str">
        <f>'Бланк заказа с НДС'!B15</f>
        <v>ТЛТ00003764</v>
      </c>
      <c r="I15" s="2">
        <f>'Бланк заказа с НДС'!Q15*1</f>
        <v>0</v>
      </c>
    </row>
    <row r="16" spans="2:9" x14ac:dyDescent="0.2">
      <c r="B16" t="str">
        <f>'Бланк заказа с НДС'!B16</f>
        <v>ТЛТ00003709</v>
      </c>
      <c r="I16" s="2">
        <f>'Бланк заказа с НДС'!Q16*1</f>
        <v>0</v>
      </c>
    </row>
    <row r="17" spans="2:9" x14ac:dyDescent="0.2">
      <c r="B17" t="str">
        <f>'Бланк заказа с НДС'!B17</f>
        <v>ТЛТ00003716</v>
      </c>
      <c r="I17" s="2">
        <f>'Бланк заказа с НДС'!Q17*1</f>
        <v>0</v>
      </c>
    </row>
    <row r="18" spans="2:9" x14ac:dyDescent="0.2">
      <c r="B18" t="str">
        <f>'Бланк заказа с НДС'!B18</f>
        <v>ТЛТ00003715</v>
      </c>
      <c r="I18" s="2">
        <f>'Бланк заказа с НДС'!Q18*1</f>
        <v>0</v>
      </c>
    </row>
    <row r="19" spans="2:9" x14ac:dyDescent="0.2">
      <c r="B19" t="str">
        <f>'Бланк заказа с НДС'!B19</f>
        <v>ТЛТ00003720</v>
      </c>
      <c r="I19" s="2">
        <f>'Бланк заказа с НДС'!Q19*1</f>
        <v>0</v>
      </c>
    </row>
    <row r="20" spans="2:9" x14ac:dyDescent="0.2">
      <c r="B20" t="str">
        <f>'Бланк заказа с НДС'!B20</f>
        <v>ТЛТ00007978</v>
      </c>
      <c r="I20" s="2">
        <f>'Бланк заказа с НДС'!Q20*1</f>
        <v>0</v>
      </c>
    </row>
    <row r="21" spans="2:9" x14ac:dyDescent="0.2">
      <c r="B21" t="str">
        <f>'Бланк заказа с НДС'!B21</f>
        <v>ТЛТ00007977</v>
      </c>
      <c r="I21" s="2">
        <f>'Бланк заказа с НДС'!Q21*1</f>
        <v>0</v>
      </c>
    </row>
    <row r="22" spans="2:9" x14ac:dyDescent="0.2">
      <c r="B22" t="str">
        <f>'Бланк заказа с НДС'!B22</f>
        <v>ТЛТ00007979</v>
      </c>
      <c r="I22" s="2">
        <f>'Бланк заказа с НДС'!Q22*1</f>
        <v>0</v>
      </c>
    </row>
    <row r="23" spans="2:9" x14ac:dyDescent="0.2">
      <c r="B23" t="str">
        <f>'Бланк заказа с НДС'!B23</f>
        <v>ТЛТ00007981</v>
      </c>
      <c r="I23" s="2">
        <f>'Бланк заказа с НДС'!Q23*1</f>
        <v>0</v>
      </c>
    </row>
    <row r="24" spans="2:9" x14ac:dyDescent="0.2">
      <c r="B24" t="str">
        <f>'Бланк заказа с НДС'!B24</f>
        <v>ТЛТ00003729</v>
      </c>
      <c r="I24" s="2">
        <f>'Бланк заказа с НДС'!Q24*1</f>
        <v>0</v>
      </c>
    </row>
    <row r="25" spans="2:9" x14ac:dyDescent="0.2">
      <c r="B25" t="str">
        <f>'Бланк заказа с НДС'!B25</f>
        <v>ТЛТ00003733</v>
      </c>
      <c r="I25" s="2">
        <f>'Бланк заказа с НДС'!Q25*1</f>
        <v>0</v>
      </c>
    </row>
    <row r="26" spans="2:9" x14ac:dyDescent="0.2">
      <c r="B26" t="str">
        <f>'Бланк заказа с НДС'!B26</f>
        <v>ТЛТ00014379</v>
      </c>
      <c r="I26" s="2">
        <f>'Бланк заказа с НДС'!Q26*1</f>
        <v>0</v>
      </c>
    </row>
    <row r="27" spans="2:9" x14ac:dyDescent="0.2">
      <c r="B27" t="str">
        <f>'Бланк заказа с НДС'!B27</f>
        <v>ТЛТ00014378</v>
      </c>
      <c r="I27" s="2">
        <f>'Бланк заказа с НДС'!Q27*1</f>
        <v>0</v>
      </c>
    </row>
    <row r="28" spans="2:9" x14ac:dyDescent="0.2">
      <c r="B28" t="str">
        <f>'Бланк заказа с НДС'!B28</f>
        <v>ТЛТ00016153</v>
      </c>
      <c r="I28" s="2">
        <f>'Бланк заказа с НДС'!Q28*1</f>
        <v>0</v>
      </c>
    </row>
    <row r="29" spans="2:9" x14ac:dyDescent="0.2">
      <c r="B29" t="str">
        <f>'Бланк заказа с НДС'!B29</f>
        <v>ТЛТ00003797</v>
      </c>
      <c r="I29" s="2">
        <f>'Бланк заказа с НДС'!Q29*1</f>
        <v>0</v>
      </c>
    </row>
    <row r="30" spans="2:9" x14ac:dyDescent="0.2">
      <c r="B30" t="str">
        <f>'Бланк заказа с НДС'!B30</f>
        <v>ТЛТ00003718</v>
      </c>
      <c r="I30" s="2">
        <f>'Бланк заказа с НДС'!Q30*1</f>
        <v>0</v>
      </c>
    </row>
    <row r="31" spans="2:9" x14ac:dyDescent="0.2">
      <c r="B31" t="str">
        <f>'Бланк заказа с НДС'!B31</f>
        <v>ТЛТ00003796</v>
      </c>
      <c r="I31" s="2">
        <f>'Бланк заказа с НДС'!Q31*1</f>
        <v>0</v>
      </c>
    </row>
    <row r="32" spans="2:9" x14ac:dyDescent="0.2">
      <c r="B32" t="str">
        <f>'Бланк заказа с НДС'!B32</f>
        <v>ТЛТ00003719</v>
      </c>
      <c r="I32" s="2">
        <f>'Бланк заказа с НДС'!Q32*1</f>
        <v>0</v>
      </c>
    </row>
    <row r="33" spans="2:9" x14ac:dyDescent="0.2">
      <c r="B33" t="str">
        <f>'Бланк заказа с НДС'!B33</f>
        <v>ТЛТ00003807</v>
      </c>
      <c r="I33" s="2">
        <f>'Бланк заказа с НДС'!Q33*1</f>
        <v>0</v>
      </c>
    </row>
    <row r="34" spans="2:9" x14ac:dyDescent="0.2">
      <c r="B34" t="str">
        <f>'Бланк заказа с НДС'!B34</f>
        <v>ТЛТ00003756</v>
      </c>
      <c r="I34" s="2">
        <f>'Бланк заказа с НДС'!Q34*1</f>
        <v>0</v>
      </c>
    </row>
    <row r="35" spans="2:9" x14ac:dyDescent="0.2">
      <c r="B35" t="str">
        <f>'Бланк заказа с НДС'!B35</f>
        <v>ТЛТ00003765</v>
      </c>
      <c r="I35" s="2">
        <f>'Бланк заказа с НДС'!Q35*1</f>
        <v>0</v>
      </c>
    </row>
    <row r="36" spans="2:9" x14ac:dyDescent="0.2">
      <c r="B36" t="str">
        <f>'Бланк заказа с НДС'!B36</f>
        <v>ТЛТ00003737</v>
      </c>
      <c r="I36" s="2">
        <f>'Бланк заказа с НДС'!Q36*1</f>
        <v>0</v>
      </c>
    </row>
    <row r="37" spans="2:9" x14ac:dyDescent="0.2">
      <c r="B37" t="str">
        <f>'Бланк заказа с НДС'!B37</f>
        <v>ТЛТ00015053</v>
      </c>
      <c r="I37" s="2">
        <f>'Бланк заказа с НДС'!Q37*1</f>
        <v>0</v>
      </c>
    </row>
    <row r="38" spans="2:9" x14ac:dyDescent="0.2">
      <c r="B38" t="str">
        <f>'Бланк заказа с НДС'!B38</f>
        <v>ТЛТ00003868</v>
      </c>
      <c r="I38" s="2">
        <f>'Бланк заказа с НДС'!Q38*1</f>
        <v>0</v>
      </c>
    </row>
    <row r="39" spans="2:9" x14ac:dyDescent="0.2">
      <c r="B39" t="str">
        <f>'Бланк заказа с НДС'!B39</f>
        <v>ТЛТ00003957</v>
      </c>
      <c r="I39" s="2">
        <f>'Бланк заказа с НДС'!Q39*1</f>
        <v>0</v>
      </c>
    </row>
    <row r="40" spans="2:9" x14ac:dyDescent="0.2">
      <c r="B40" t="str">
        <f>'Бланк заказа с НДС'!B40</f>
        <v>ТЛТ00003869</v>
      </c>
      <c r="I40" s="2">
        <f>'Бланк заказа с НДС'!Q40*1</f>
        <v>0</v>
      </c>
    </row>
    <row r="41" spans="2:9" x14ac:dyDescent="0.2">
      <c r="B41" t="str">
        <f>'Бланк заказа с НДС'!B41</f>
        <v>ТЛТ00004039</v>
      </c>
      <c r="I41" s="2">
        <f>'Бланк заказа с НДС'!Q41*1</f>
        <v>0</v>
      </c>
    </row>
    <row r="42" spans="2:9" x14ac:dyDescent="0.2">
      <c r="B42" t="str">
        <f>'Бланк заказа с НДС'!B42</f>
        <v>ТЛТ00003871</v>
      </c>
      <c r="I42" s="2">
        <f>'Бланк заказа с НДС'!Q42*1</f>
        <v>0</v>
      </c>
    </row>
    <row r="43" spans="2:9" x14ac:dyDescent="0.2">
      <c r="B43" t="str">
        <f>'Бланк заказа с НДС'!B43</f>
        <v>ТЛТ00003873</v>
      </c>
      <c r="I43" s="2">
        <f>'Бланк заказа с НДС'!Q43*1</f>
        <v>0</v>
      </c>
    </row>
    <row r="44" spans="2:9" x14ac:dyDescent="0.2">
      <c r="B44" t="str">
        <f>'Бланк заказа с НДС'!B44</f>
        <v>ТЛТ00003872</v>
      </c>
      <c r="I44" s="2">
        <f>'Бланк заказа с НДС'!Q44*1</f>
        <v>0</v>
      </c>
    </row>
    <row r="45" spans="2:9" x14ac:dyDescent="0.2">
      <c r="B45" t="str">
        <f>'Бланк заказа с НДС'!B45</f>
        <v>ТЛТ00003884</v>
      </c>
      <c r="I45" s="2">
        <f>'Бланк заказа с НДС'!Q45*1</f>
        <v>0</v>
      </c>
    </row>
    <row r="46" spans="2:9" x14ac:dyDescent="0.2">
      <c r="B46" t="str">
        <f>'Бланк заказа с НДС'!B46</f>
        <v>ТЛТ00003959</v>
      </c>
      <c r="I46" s="2">
        <f>'Бланк заказа с НДС'!Q46*1</f>
        <v>0</v>
      </c>
    </row>
    <row r="47" spans="2:9" x14ac:dyDescent="0.2">
      <c r="B47" t="str">
        <f>'Бланк заказа с НДС'!B47</f>
        <v>ТЛТ00003914</v>
      </c>
      <c r="I47" s="2">
        <f>'Бланк заказа с НДС'!Q47*1</f>
        <v>0</v>
      </c>
    </row>
    <row r="48" spans="2:9" x14ac:dyDescent="0.2">
      <c r="B48" t="str">
        <f>'Бланк заказа с НДС'!B48</f>
        <v>ТЛТ00003960</v>
      </c>
      <c r="I48" s="2">
        <f>'Бланк заказа с НДС'!Q48*1</f>
        <v>0</v>
      </c>
    </row>
    <row r="49" spans="2:9" x14ac:dyDescent="0.2">
      <c r="B49" t="str">
        <f>'Бланк заказа с НДС'!B49</f>
        <v>ТЛТ00003912</v>
      </c>
      <c r="I49" s="2">
        <f>'Бланк заказа с НДС'!Q49*1</f>
        <v>0</v>
      </c>
    </row>
    <row r="50" spans="2:9" x14ac:dyDescent="0.2">
      <c r="B50" t="str">
        <f>'Бланк заказа с НДС'!B50</f>
        <v>ТЛТ00003913</v>
      </c>
      <c r="I50" s="2">
        <f>'Бланк заказа с НДС'!Q50*1</f>
        <v>0</v>
      </c>
    </row>
    <row r="51" spans="2:9" x14ac:dyDescent="0.2">
      <c r="B51" t="str">
        <f>'Бланк заказа с НДС'!B51</f>
        <v>ТЛТ00003924</v>
      </c>
      <c r="I51" s="2">
        <f>'Бланк заказа с НДС'!Q51*1</f>
        <v>0</v>
      </c>
    </row>
    <row r="52" spans="2:9" x14ac:dyDescent="0.2">
      <c r="B52" t="str">
        <f>'Бланк заказа с НДС'!B52</f>
        <v>ТЛТ00003961</v>
      </c>
      <c r="I52" s="2">
        <f>'Бланк заказа с НДС'!Q52*1</f>
        <v>0</v>
      </c>
    </row>
    <row r="53" spans="2:9" x14ac:dyDescent="0.2">
      <c r="B53" t="str">
        <f>'Бланк заказа с НДС'!B53</f>
        <v>ТЛТ00003925</v>
      </c>
      <c r="I53" s="2">
        <f>'Бланк заказа с НДС'!Q53*1</f>
        <v>0</v>
      </c>
    </row>
    <row r="54" spans="2:9" x14ac:dyDescent="0.2">
      <c r="B54" t="str">
        <f>'Бланк заказа с НДС'!B54</f>
        <v>ТЛТ00003926</v>
      </c>
      <c r="I54" s="2">
        <f>'Бланк заказа с НДС'!Q54*1</f>
        <v>0</v>
      </c>
    </row>
    <row r="55" spans="2:9" x14ac:dyDescent="0.2">
      <c r="B55" t="str">
        <f>'Бланк заказа с НДС'!B55</f>
        <v>ТЛТ00014383</v>
      </c>
      <c r="I55" s="2">
        <f>'Бланк заказа с НДС'!Q55*1</f>
        <v>0</v>
      </c>
    </row>
    <row r="56" spans="2:9" x14ac:dyDescent="0.2">
      <c r="B56" t="str">
        <f>'Бланк заказа с НДС'!B56</f>
        <v>ТЛТ00014382</v>
      </c>
      <c r="I56" s="2">
        <f>'Бланк заказа с НДС'!Q56*1</f>
        <v>0</v>
      </c>
    </row>
    <row r="57" spans="2:9" x14ac:dyDescent="0.2">
      <c r="B57" t="str">
        <f>'Бланк заказа с НДС'!B57</f>
        <v>ТЛТ00016152</v>
      </c>
      <c r="I57" s="2">
        <f>'Бланк заказа с НДС'!Q57*1</f>
        <v>0</v>
      </c>
    </row>
    <row r="58" spans="2:9" x14ac:dyDescent="0.2">
      <c r="B58" t="str">
        <f>'Бланк заказа с НДС'!B58</f>
        <v>ТЛТ00014384</v>
      </c>
      <c r="I58" s="2">
        <f>'Бланк заказа с НДС'!Q58*1</f>
        <v>0</v>
      </c>
    </row>
    <row r="59" spans="2:9" x14ac:dyDescent="0.2">
      <c r="B59" t="str">
        <f>'Бланк заказа с НДС'!B59</f>
        <v>ТЛТ00003890</v>
      </c>
      <c r="I59" s="2">
        <f>'Бланк заказа с НДС'!Q59*1</f>
        <v>0</v>
      </c>
    </row>
    <row r="60" spans="2:9" x14ac:dyDescent="0.2">
      <c r="B60" t="str">
        <f>'Бланк заказа с НДС'!B60</f>
        <v>ТЛТ00003892</v>
      </c>
      <c r="I60" s="2">
        <f>'Бланк заказа с НДС'!Q60*1</f>
        <v>0</v>
      </c>
    </row>
    <row r="61" spans="2:9" x14ac:dyDescent="0.2">
      <c r="B61" t="str">
        <f>'Бланк заказа с НДС'!B61</f>
        <v>ТЛТ00003889</v>
      </c>
      <c r="I61" s="2">
        <f>'Бланк заказа с НДС'!Q61*1</f>
        <v>0</v>
      </c>
    </row>
    <row r="62" spans="2:9" x14ac:dyDescent="0.2">
      <c r="B62" t="str">
        <f>'Бланк заказа с НДС'!B62</f>
        <v>ТЛТ00003891</v>
      </c>
      <c r="I62" s="2">
        <f>'Бланк заказа с НДС'!Q62*1</f>
        <v>0</v>
      </c>
    </row>
    <row r="63" spans="2:9" x14ac:dyDescent="0.2">
      <c r="B63" t="str">
        <f>'Бланк заказа с НДС'!B63</f>
        <v>ТЛТ00003893</v>
      </c>
      <c r="I63" s="2">
        <f>'Бланк заказа с НДС'!Q63*1</f>
        <v>0</v>
      </c>
    </row>
    <row r="64" spans="2:9" x14ac:dyDescent="0.2">
      <c r="B64" t="str">
        <f>'Бланк заказа с НДС'!B64</f>
        <v>ТЛТ00003894</v>
      </c>
      <c r="I64" s="2">
        <f>'Бланк заказа с НДС'!Q64*1</f>
        <v>0</v>
      </c>
    </row>
    <row r="65" spans="2:9" x14ac:dyDescent="0.2">
      <c r="B65" t="str">
        <f>'Бланк заказа с НДС'!B65</f>
        <v>ТЛТ00014475</v>
      </c>
      <c r="I65" s="2">
        <f>'Бланк заказа с НДС'!Q65*1</f>
        <v>0</v>
      </c>
    </row>
    <row r="66" spans="2:9" x14ac:dyDescent="0.2">
      <c r="B66" t="str">
        <f>'Бланк заказа с НДС'!B66</f>
        <v>ТЛТ00014474</v>
      </c>
      <c r="I66" s="2">
        <f>'Бланк заказа с НДС'!Q66*1</f>
        <v>0</v>
      </c>
    </row>
    <row r="67" spans="2:9" x14ac:dyDescent="0.2">
      <c r="B67" t="str">
        <f>'Бланк заказа с НДС'!B67</f>
        <v>ТЛТ00003874</v>
      </c>
      <c r="I67" s="2">
        <f>'Бланк заказа с НДС'!Q67*1</f>
        <v>0</v>
      </c>
    </row>
    <row r="68" spans="2:9" x14ac:dyDescent="0.2">
      <c r="B68" t="str">
        <f>'Бланк заказа с НДС'!B68</f>
        <v>ТЛТ00003887</v>
      </c>
      <c r="I68" s="2">
        <f>'Бланк заказа с НДС'!Q68*1</f>
        <v>0</v>
      </c>
    </row>
    <row r="69" spans="2:9" x14ac:dyDescent="0.2">
      <c r="B69" t="str">
        <f>'Бланк заказа с НДС'!B69</f>
        <v>ТЛТ00003888</v>
      </c>
      <c r="I69" s="2">
        <f>'Бланк заказа с НДС'!Q69*1</f>
        <v>0</v>
      </c>
    </row>
    <row r="70" spans="2:9" x14ac:dyDescent="0.2">
      <c r="B70" t="str">
        <f>'Бланк заказа с НДС'!B70</f>
        <v>ТЛТ00014479</v>
      </c>
      <c r="I70" s="2">
        <f>'Бланк заказа с НДС'!Q70*1</f>
        <v>0</v>
      </c>
    </row>
    <row r="71" spans="2:9" x14ac:dyDescent="0.2">
      <c r="B71" t="str">
        <f>'Бланк заказа с НДС'!B71</f>
        <v>ТЛТ00014480</v>
      </c>
      <c r="I71" s="2">
        <f>'Бланк заказа с НДС'!Q71*1</f>
        <v>0</v>
      </c>
    </row>
    <row r="72" spans="2:9" x14ac:dyDescent="0.2">
      <c r="B72" t="str">
        <f>'Бланк заказа с НДС'!B72</f>
        <v>ТЛТ00004041</v>
      </c>
      <c r="I72" s="2">
        <f>'Бланк заказа с НДС'!Q72*1</f>
        <v>0</v>
      </c>
    </row>
    <row r="73" spans="2:9" x14ac:dyDescent="0.2">
      <c r="B73" t="str">
        <f>'Бланк заказа с НДС'!B73</f>
        <v>ТЛТ00003867</v>
      </c>
      <c r="I73" s="2">
        <f>'Бланк заказа с НДС'!Q73*1</f>
        <v>0</v>
      </c>
    </row>
    <row r="74" spans="2:9" x14ac:dyDescent="0.2">
      <c r="B74" t="str">
        <f>'Бланк заказа с НДС'!B74</f>
        <v>ТЛТ00003866</v>
      </c>
      <c r="I74" s="2">
        <f>'Бланк заказа с НДС'!Q74*1</f>
        <v>0</v>
      </c>
    </row>
    <row r="75" spans="2:9" x14ac:dyDescent="0.2">
      <c r="B75" t="str">
        <f>'Бланк заказа с НДС'!B75</f>
        <v>ТЛТ00003885</v>
      </c>
      <c r="I75" s="2">
        <f>'Бланк заказа с НДС'!Q75*1</f>
        <v>0</v>
      </c>
    </row>
    <row r="76" spans="2:9" x14ac:dyDescent="0.2">
      <c r="B76" t="str">
        <f>'Бланк заказа с НДС'!B76</f>
        <v>ТЛТ00003886</v>
      </c>
      <c r="I76" s="2">
        <f>'Бланк заказа с НДС'!Q76*1</f>
        <v>0</v>
      </c>
    </row>
    <row r="77" spans="2:9" x14ac:dyDescent="0.2">
      <c r="B77" t="str">
        <f>'Бланк заказа с НДС'!B77</f>
        <v>ТЛТ00008086</v>
      </c>
      <c r="I77" s="2">
        <f>'Бланк заказа с НДС'!Q77*1</f>
        <v>0</v>
      </c>
    </row>
    <row r="78" spans="2:9" x14ac:dyDescent="0.2">
      <c r="B78" t="str">
        <f>'Бланк заказа с НДС'!B78</f>
        <v>ТЛТ00008084</v>
      </c>
      <c r="I78" s="2">
        <f>'Бланк заказа с НДС'!Q78*1</f>
        <v>0</v>
      </c>
    </row>
    <row r="79" spans="2:9" x14ac:dyDescent="0.2">
      <c r="B79" t="str">
        <f>'Бланк заказа с НДС'!B79</f>
        <v>ТЛТ00008085</v>
      </c>
      <c r="I79" s="2">
        <f>'Бланк заказа с НДС'!Q79*1</f>
        <v>0</v>
      </c>
    </row>
    <row r="80" spans="2:9" x14ac:dyDescent="0.2">
      <c r="B80" t="str">
        <f>'Бланк заказа с НДС'!B80</f>
        <v>ТЛТ00008099</v>
      </c>
      <c r="I80" s="2">
        <f>'Бланк заказа с НДС'!Q80*1</f>
        <v>0</v>
      </c>
    </row>
    <row r="81" spans="2:9" x14ac:dyDescent="0.2">
      <c r="B81" t="str">
        <f>'Бланк заказа с НДС'!B81</f>
        <v>ТЛТ00008100</v>
      </c>
      <c r="I81" s="2">
        <f>'Бланк заказа с НДС'!Q81*1</f>
        <v>0</v>
      </c>
    </row>
    <row r="82" spans="2:9" x14ac:dyDescent="0.2">
      <c r="B82" t="str">
        <f>'Бланк заказа с НДС'!B82</f>
        <v>ТЛТ00004151</v>
      </c>
      <c r="I82" s="2">
        <f>'Бланк заказа с НДС'!Q82*1</f>
        <v>0</v>
      </c>
    </row>
    <row r="83" spans="2:9" x14ac:dyDescent="0.2">
      <c r="B83" t="str">
        <f>'Бланк заказа с НДС'!B83</f>
        <v>ТЛТ00004152</v>
      </c>
      <c r="I83" s="2">
        <f>'Бланк заказа с НДС'!Q83*1</f>
        <v>0</v>
      </c>
    </row>
    <row r="84" spans="2:9" x14ac:dyDescent="0.2">
      <c r="B84" t="str">
        <f>'Бланк заказа с НДС'!B84</f>
        <v>ТЛТ00004153</v>
      </c>
      <c r="I84" s="2">
        <f>'Бланк заказа с НДС'!Q84*1</f>
        <v>0</v>
      </c>
    </row>
    <row r="85" spans="2:9" x14ac:dyDescent="0.2">
      <c r="B85" t="str">
        <f>'Бланк заказа с НДС'!B85</f>
        <v>ТЛТ00004154</v>
      </c>
      <c r="I85" s="2">
        <f>'Бланк заказа с НДС'!Q85*1</f>
        <v>0</v>
      </c>
    </row>
    <row r="86" spans="2:9" x14ac:dyDescent="0.2">
      <c r="B86" t="str">
        <f>'Бланк заказа с НДС'!B86</f>
        <v>ТЛТ00004217</v>
      </c>
      <c r="I86" s="2">
        <f>'Бланк заказа с НДС'!Q86*1</f>
        <v>0</v>
      </c>
    </row>
    <row r="87" spans="2:9" x14ac:dyDescent="0.2">
      <c r="B87" t="str">
        <f>'Бланк заказа с НДС'!B87</f>
        <v>ТЛТ00004218</v>
      </c>
      <c r="I87" s="2">
        <f>'Бланк заказа с НДС'!Q87*1</f>
        <v>0</v>
      </c>
    </row>
    <row r="88" spans="2:9" x14ac:dyDescent="0.2">
      <c r="B88" t="str">
        <f>'Бланк заказа с НДС'!B88</f>
        <v>ТЛТ00007655</v>
      </c>
      <c r="I88" s="2">
        <f>'Бланк заказа с НДС'!Q88*1</f>
        <v>0</v>
      </c>
    </row>
    <row r="89" spans="2:9" x14ac:dyDescent="0.2">
      <c r="B89" t="str">
        <f>'Бланк заказа с НДС'!B89</f>
        <v>ТЛТ00004226</v>
      </c>
      <c r="I89" s="2">
        <f>'Бланк заказа с НДС'!Q89*1</f>
        <v>0</v>
      </c>
    </row>
    <row r="90" spans="2:9" x14ac:dyDescent="0.2">
      <c r="B90" t="str">
        <f>'Бланк заказа с НДС'!B90</f>
        <v>ТЛТ00004228</v>
      </c>
      <c r="I90" s="2">
        <f>'Бланк заказа с НДС'!Q90*1</f>
        <v>0</v>
      </c>
    </row>
    <row r="91" spans="2:9" x14ac:dyDescent="0.2">
      <c r="B91" t="str">
        <f>'Бланк заказа с НДС'!B91</f>
        <v>ТЛТ00007007</v>
      </c>
      <c r="I91" s="2">
        <f>'Бланк заказа с НДС'!Q91*1</f>
        <v>0</v>
      </c>
    </row>
    <row r="92" spans="2:9" x14ac:dyDescent="0.2">
      <c r="B92" t="str">
        <f>'Бланк заказа с НДС'!B92</f>
        <v>ТЛТ00004220</v>
      </c>
      <c r="I92" s="2">
        <f>'Бланк заказа с НДС'!Q92*1</f>
        <v>0</v>
      </c>
    </row>
    <row r="93" spans="2:9" x14ac:dyDescent="0.2">
      <c r="B93" t="str">
        <f>'Бланк заказа с НДС'!B93</f>
        <v>ТЛТ00004222</v>
      </c>
      <c r="I93" s="2">
        <f>'Бланк заказа с НДС'!Q93*1</f>
        <v>0</v>
      </c>
    </row>
    <row r="94" spans="2:9" x14ac:dyDescent="0.2">
      <c r="B94" t="str">
        <f>'Бланк заказа с НДС'!B94</f>
        <v>ТЛТ00004224</v>
      </c>
      <c r="I94" s="2">
        <f>'Бланк заказа с НДС'!Q94*1</f>
        <v>0</v>
      </c>
    </row>
    <row r="95" spans="2:9" x14ac:dyDescent="0.2">
      <c r="B95" t="str">
        <f>'Бланк заказа с НДС'!B95</f>
        <v>ТЛТ00005638</v>
      </c>
      <c r="I95" s="2">
        <f>'Бланк заказа с НДС'!Q95*1</f>
        <v>0</v>
      </c>
    </row>
    <row r="96" spans="2:9" x14ac:dyDescent="0.2">
      <c r="B96" t="str">
        <f>'Бланк заказа с НДС'!B96</f>
        <v>ТЛТ00004245</v>
      </c>
      <c r="I96" s="2">
        <f>'Бланк заказа с НДС'!Q96*1</f>
        <v>0</v>
      </c>
    </row>
    <row r="97" spans="2:9" x14ac:dyDescent="0.2">
      <c r="B97" t="str">
        <f>'Бланк заказа с НДС'!B97</f>
        <v>ТЛТ00004247</v>
      </c>
      <c r="I97" s="2">
        <f>'Бланк заказа с НДС'!Q97*1</f>
        <v>0</v>
      </c>
    </row>
    <row r="98" spans="2:9" x14ac:dyDescent="0.2">
      <c r="B98" t="str">
        <f>'Бланк заказа с НДС'!B98</f>
        <v>ТЛТ00004296</v>
      </c>
      <c r="I98" s="2">
        <f>'Бланк заказа с НДС'!Q98*1</f>
        <v>0</v>
      </c>
    </row>
    <row r="99" spans="2:9" x14ac:dyDescent="0.2">
      <c r="B99" t="str">
        <f>'Бланк заказа с НДС'!B99</f>
        <v>ТЛТ00004293</v>
      </c>
      <c r="I99" s="2">
        <f>'Бланк заказа с НДС'!Q99*1</f>
        <v>0</v>
      </c>
    </row>
    <row r="100" spans="2:9" x14ac:dyDescent="0.2">
      <c r="B100" t="str">
        <f>'Бланк заказа с НДС'!B100</f>
        <v>ТЛТ00007657</v>
      </c>
      <c r="I100" s="2">
        <f>'Бланк заказа с НДС'!Q100*1</f>
        <v>0</v>
      </c>
    </row>
    <row r="101" spans="2:9" x14ac:dyDescent="0.2">
      <c r="B101" t="str">
        <f>'Бланк заказа с НДС'!B101</f>
        <v>ТЛТ00019895</v>
      </c>
      <c r="I101" s="2">
        <f>'Бланк заказа с НДС'!Q101*1</f>
        <v>0</v>
      </c>
    </row>
    <row r="102" spans="2:9" x14ac:dyDescent="0.2">
      <c r="B102" t="str">
        <f>'Бланк заказа с НДС'!B102</f>
        <v>ТЛТ00019894</v>
      </c>
      <c r="I102" s="2">
        <f>'Бланк заказа с НДС'!Q102*1</f>
        <v>0</v>
      </c>
    </row>
    <row r="103" spans="2:9" x14ac:dyDescent="0.2">
      <c r="B103" t="str">
        <f>'Бланк заказа с НДС'!B103</f>
        <v>ТЛТ00019916</v>
      </c>
      <c r="I103" s="2">
        <f>'Бланк заказа с НДС'!Q103*1</f>
        <v>0</v>
      </c>
    </row>
    <row r="104" spans="2:9" x14ac:dyDescent="0.2">
      <c r="B104" t="str">
        <f>'Бланк заказа с НДС'!B104</f>
        <v>ТЛТ00019893</v>
      </c>
      <c r="I104" s="2">
        <f>'Бланк заказа с НДС'!Q104*1</f>
        <v>0</v>
      </c>
    </row>
    <row r="105" spans="2:9" x14ac:dyDescent="0.2">
      <c r="B105" t="str">
        <f>'Бланк заказа с НДС'!B105</f>
        <v>ТЛТ00023311</v>
      </c>
      <c r="I105" s="2">
        <f>'Бланк заказа с НДС'!Q105*1</f>
        <v>0</v>
      </c>
    </row>
    <row r="106" spans="2:9" x14ac:dyDescent="0.2">
      <c r="B106" t="str">
        <f>'Бланк заказа с НДС'!B106</f>
        <v>ТЛТ00024133</v>
      </c>
      <c r="I106" s="2">
        <f>'Бланк заказа с НДС'!Q106*1</f>
        <v>0</v>
      </c>
    </row>
    <row r="107" spans="2:9" x14ac:dyDescent="0.2">
      <c r="B107" t="str">
        <f>'Бланк заказа с НДС'!B107</f>
        <v>ТЛТ00025272</v>
      </c>
      <c r="I107" s="2">
        <f>'Бланк заказа с НДС'!Q107*1</f>
        <v>0</v>
      </c>
    </row>
    <row r="108" spans="2:9" x14ac:dyDescent="0.2">
      <c r="B108" t="str">
        <f>'Бланк заказа с НДС'!B108</f>
        <v>ТЛТ00025273</v>
      </c>
      <c r="I108" s="2">
        <f>'Бланк заказа с НДС'!Q108*1</f>
        <v>0</v>
      </c>
    </row>
    <row r="109" spans="2:9" x14ac:dyDescent="0.2">
      <c r="B109" t="str">
        <f>'Бланк заказа с НДС'!B109</f>
        <v>ТЛТ00025274</v>
      </c>
      <c r="I109" s="2">
        <f>'Бланк заказа с НДС'!Q109*1</f>
        <v>0</v>
      </c>
    </row>
    <row r="110" spans="2:9" x14ac:dyDescent="0.2">
      <c r="B110" t="str">
        <f>'Бланк заказа с НДС'!B110</f>
        <v>ТЛТ00004249</v>
      </c>
      <c r="I110" s="2">
        <f>'Бланк заказа с НДС'!Q110*1</f>
        <v>0</v>
      </c>
    </row>
    <row r="111" spans="2:9" x14ac:dyDescent="0.2">
      <c r="B111" t="str">
        <f>'Бланк заказа с НДС'!B111</f>
        <v>ТЛТ00004298</v>
      </c>
      <c r="I111" s="2">
        <f>'Бланк заказа с НДС'!Q111*1</f>
        <v>0</v>
      </c>
    </row>
    <row r="112" spans="2:9" x14ac:dyDescent="0.2">
      <c r="B112" t="str">
        <f>'Бланк заказа с НДС'!B112</f>
        <v>ТЛТ00016410</v>
      </c>
      <c r="I112" s="2">
        <f>'Бланк заказа с НДС'!Q112*1</f>
        <v>0</v>
      </c>
    </row>
    <row r="113" spans="2:9" x14ac:dyDescent="0.2">
      <c r="B113" t="str">
        <f>'Бланк заказа с НДС'!B113</f>
        <v>ТЛТ00016413</v>
      </c>
      <c r="I113" s="2">
        <f>'Бланк заказа с НДС'!Q113*1</f>
        <v>0</v>
      </c>
    </row>
    <row r="114" spans="2:9" x14ac:dyDescent="0.2">
      <c r="B114" t="str">
        <f>'Бланк заказа с НДС'!B114</f>
        <v>ТЛТ00004289</v>
      </c>
      <c r="I114" s="2">
        <f>'Бланк заказа с НДС'!Q114*1</f>
        <v>0</v>
      </c>
    </row>
    <row r="115" spans="2:9" x14ac:dyDescent="0.2">
      <c r="B115" t="str">
        <f>'Бланк заказа с НДС'!B115</f>
        <v>ТЛТ00015468</v>
      </c>
      <c r="I115" s="2">
        <f>'Бланк заказа с НДС'!Q115*1</f>
        <v>0</v>
      </c>
    </row>
    <row r="116" spans="2:9" x14ac:dyDescent="0.2">
      <c r="B116" t="str">
        <f>'Бланк заказа с НДС'!B116</f>
        <v>ТЛТ00015471</v>
      </c>
      <c r="I116" s="2">
        <f>'Бланк заказа с НДС'!Q116*1</f>
        <v>0</v>
      </c>
    </row>
    <row r="117" spans="2:9" x14ac:dyDescent="0.2">
      <c r="B117" t="str">
        <f>'Бланк заказа с НДС'!B117</f>
        <v>ТЛТ00015474</v>
      </c>
      <c r="I117" s="2">
        <f>'Бланк заказа с НДС'!Q117*1</f>
        <v>0</v>
      </c>
    </row>
    <row r="118" spans="2:9" x14ac:dyDescent="0.2">
      <c r="B118" t="str">
        <f>'Бланк заказа с НДС'!B118</f>
        <v>ТЛТ00015477</v>
      </c>
      <c r="I118" s="2">
        <f>'Бланк заказа с НДС'!Q118*1</f>
        <v>0</v>
      </c>
    </row>
    <row r="119" spans="2:9" x14ac:dyDescent="0.2">
      <c r="B119" t="str">
        <f>'Бланк заказа с НДС'!B119</f>
        <v>ТЛТ00015480</v>
      </c>
      <c r="I119" s="2">
        <f>'Бланк заказа с НДС'!Q119*1</f>
        <v>0</v>
      </c>
    </row>
    <row r="120" spans="2:9" x14ac:dyDescent="0.2">
      <c r="B120" t="str">
        <f>'Бланк заказа с НДС'!B120</f>
        <v>ТЛТ00015483</v>
      </c>
      <c r="I120" s="2">
        <f>'Бланк заказа с НДС'!Q120*1</f>
        <v>0</v>
      </c>
    </row>
    <row r="121" spans="2:9" x14ac:dyDescent="0.2">
      <c r="B121" t="str">
        <f>'Бланк заказа с НДС'!B121</f>
        <v>ТЛТ00015486</v>
      </c>
      <c r="I121" s="2">
        <f>'Бланк заказа с НДС'!Q121*1</f>
        <v>0</v>
      </c>
    </row>
    <row r="122" spans="2:9" x14ac:dyDescent="0.2">
      <c r="B122" t="str">
        <f>'Бланк заказа с НДС'!B122</f>
        <v>ТЛТ00015489</v>
      </c>
      <c r="I122" s="2">
        <f>'Бланк заказа с НДС'!Q122*1</f>
        <v>0</v>
      </c>
    </row>
    <row r="123" spans="2:9" x14ac:dyDescent="0.2">
      <c r="B123" t="str">
        <f>'Бланк заказа с НДС'!B123</f>
        <v>ТЛТ00017508</v>
      </c>
      <c r="I123" s="2">
        <f>'Бланк заказа с НДС'!Q123*1</f>
        <v>0</v>
      </c>
    </row>
    <row r="124" spans="2:9" x14ac:dyDescent="0.2">
      <c r="B124" t="str">
        <f>'Бланк заказа с НДС'!B124</f>
        <v>ТЛТ00017509</v>
      </c>
      <c r="I124" s="2">
        <f>'Бланк заказа с НДС'!Q124*1</f>
        <v>0</v>
      </c>
    </row>
    <row r="125" spans="2:9" x14ac:dyDescent="0.2">
      <c r="B125" t="str">
        <f>'Бланк заказа с НДС'!B125</f>
        <v>ТЛТ00004305</v>
      </c>
      <c r="I125" s="2">
        <f>'Бланк заказа с НДС'!Q125*1</f>
        <v>0</v>
      </c>
    </row>
    <row r="126" spans="2:9" x14ac:dyDescent="0.2">
      <c r="B126" t="str">
        <f>'Бланк заказа с НДС'!B126</f>
        <v>ТЛТ00004300</v>
      </c>
      <c r="I126" s="2">
        <f>'Бланк заказа с НДС'!Q126*1</f>
        <v>0</v>
      </c>
    </row>
    <row r="127" spans="2:9" x14ac:dyDescent="0.2">
      <c r="B127" t="str">
        <f>'Бланк заказа с НДС'!B127</f>
        <v>ТЛТ00004307</v>
      </c>
      <c r="I127" s="2">
        <f>'Бланк заказа с НДС'!Q127*1</f>
        <v>0</v>
      </c>
    </row>
    <row r="128" spans="2:9" x14ac:dyDescent="0.2">
      <c r="B128" t="str">
        <f>'Бланк заказа с НДС'!B128</f>
        <v>ТЛТ00004291</v>
      </c>
      <c r="I128" s="2">
        <f>'Бланк заказа с НДС'!Q128*1</f>
        <v>0</v>
      </c>
    </row>
    <row r="129" spans="2:9" x14ac:dyDescent="0.2">
      <c r="B129" t="str">
        <f>'Бланк заказа с НДС'!B129</f>
        <v>ТЛТ00011057</v>
      </c>
      <c r="I129" s="2">
        <f>'Бланк заказа с НДС'!Q129*1</f>
        <v>0</v>
      </c>
    </row>
    <row r="130" spans="2:9" x14ac:dyDescent="0.2">
      <c r="B130" t="str">
        <f>'Бланк заказа с НДС'!B130</f>
        <v>ТЛТ00014336</v>
      </c>
      <c r="I130" s="2">
        <f>'Бланк заказа с НДС'!Q130*1</f>
        <v>0</v>
      </c>
    </row>
    <row r="131" spans="2:9" x14ac:dyDescent="0.2">
      <c r="B131" t="str">
        <f>'Бланк заказа с НДС'!B131</f>
        <v>ТЛТ00015059</v>
      </c>
      <c r="I131" s="2">
        <f>'Бланк заказа с НДС'!Q131*1</f>
        <v>0</v>
      </c>
    </row>
    <row r="132" spans="2:9" x14ac:dyDescent="0.2">
      <c r="B132" t="str">
        <f>'Бланк заказа с НДС'!B132</f>
        <v>ТЛТ00015061</v>
      </c>
      <c r="I132" s="2">
        <f>'Бланк заказа с НДС'!Q132*1</f>
        <v>0</v>
      </c>
    </row>
    <row r="133" spans="2:9" x14ac:dyDescent="0.2">
      <c r="B133" t="str">
        <f>'Бланк заказа с НДС'!B133</f>
        <v>ТЛТ00015063</v>
      </c>
      <c r="I133" s="2">
        <f>'Бланк заказа с НДС'!Q133*1</f>
        <v>0</v>
      </c>
    </row>
    <row r="134" spans="2:9" x14ac:dyDescent="0.2">
      <c r="B134" t="str">
        <f>'Бланк заказа с НДС'!B134</f>
        <v>ТЛТ00015065</v>
      </c>
      <c r="I134" s="2">
        <f>'Бланк заказа с НДС'!Q134*1</f>
        <v>0</v>
      </c>
    </row>
    <row r="135" spans="2:9" x14ac:dyDescent="0.2">
      <c r="B135" t="str">
        <f>'Бланк заказа с НДС'!B135</f>
        <v>ТЛТ00015067</v>
      </c>
      <c r="I135" s="2">
        <f>'Бланк заказа с НДС'!Q135*1</f>
        <v>0</v>
      </c>
    </row>
    <row r="136" spans="2:9" x14ac:dyDescent="0.2">
      <c r="B136" t="str">
        <f>'Бланк заказа с НДС'!B136</f>
        <v>ТЛТ00015069</v>
      </c>
      <c r="I136" s="2">
        <f>'Бланк заказа с НДС'!Q136*1</f>
        <v>0</v>
      </c>
    </row>
    <row r="137" spans="2:9" x14ac:dyDescent="0.2">
      <c r="B137" t="str">
        <f>'Бланк заказа с НДС'!B137</f>
        <v>ТЛТ00015072</v>
      </c>
      <c r="I137" s="2">
        <f>'Бланк заказа с НДС'!Q137*1</f>
        <v>0</v>
      </c>
    </row>
    <row r="138" spans="2:9" x14ac:dyDescent="0.2">
      <c r="B138" t="str">
        <f>'Бланк заказа с НДС'!B138</f>
        <v>ТЛТ00015071</v>
      </c>
      <c r="I138" s="2">
        <f>'Бланк заказа с НДС'!Q138*1</f>
        <v>0</v>
      </c>
    </row>
    <row r="139" spans="2:9" x14ac:dyDescent="0.2">
      <c r="B139" t="str">
        <f>'Бланк заказа с НДС'!B139</f>
        <v>ТЛТ00004251</v>
      </c>
      <c r="I139" s="2">
        <f>'Бланк заказа с НДС'!Q139*1</f>
        <v>0</v>
      </c>
    </row>
    <row r="140" spans="2:9" x14ac:dyDescent="0.2">
      <c r="B140" t="str">
        <f>'Бланк заказа с НДС'!B140</f>
        <v>ТЛТ00004271</v>
      </c>
      <c r="I140" s="2">
        <f>'Бланк заказа с НДС'!Q140*1</f>
        <v>0</v>
      </c>
    </row>
    <row r="141" spans="2:9" x14ac:dyDescent="0.2">
      <c r="B141" t="str">
        <f>'Бланк заказа с НДС'!B141</f>
        <v>ТЛТ00004273</v>
      </c>
      <c r="I141" s="2">
        <f>'Бланк заказа с НДС'!Q141*1</f>
        <v>0</v>
      </c>
    </row>
    <row r="142" spans="2:9" x14ac:dyDescent="0.2">
      <c r="B142" t="str">
        <f>'Бланк заказа с НДС'!B142</f>
        <v>ТЛТ00007302</v>
      </c>
      <c r="I142" s="2">
        <f>'Бланк заказа с НДС'!Q142*1</f>
        <v>0</v>
      </c>
    </row>
    <row r="143" spans="2:9" x14ac:dyDescent="0.2">
      <c r="B143" t="str">
        <f>'Бланк заказа с НДС'!B143</f>
        <v>ТЛТ00019882</v>
      </c>
      <c r="I143" s="2">
        <f>'Бланк заказа с НДС'!Q143*1</f>
        <v>0</v>
      </c>
    </row>
    <row r="144" spans="2:9" x14ac:dyDescent="0.2">
      <c r="B144" t="str">
        <f>'Бланк заказа с НДС'!B144</f>
        <v>ТЛТ00015097</v>
      </c>
      <c r="I144" s="2">
        <f>'Бланк заказа с НДС'!Q144*1</f>
        <v>0</v>
      </c>
    </row>
    <row r="145" spans="2:9" x14ac:dyDescent="0.2">
      <c r="B145" t="str">
        <f>'Бланк заказа с НДС'!B145</f>
        <v>ТЛТ00015100</v>
      </c>
      <c r="I145" s="2">
        <f>'Бланк заказа с НДС'!Q145*1</f>
        <v>0</v>
      </c>
    </row>
    <row r="146" spans="2:9" x14ac:dyDescent="0.2">
      <c r="B146" t="str">
        <f>'Бланк заказа с НДС'!B146</f>
        <v>ТЛТ00015103</v>
      </c>
      <c r="I146" s="2">
        <f>'Бланк заказа с НДС'!Q146*1</f>
        <v>0</v>
      </c>
    </row>
    <row r="147" spans="2:9" x14ac:dyDescent="0.2">
      <c r="B147" t="str">
        <f>'Бланк заказа с НДС'!B147</f>
        <v>ТЛТ00015106</v>
      </c>
      <c r="I147" s="2">
        <f>'Бланк заказа с НДС'!Q147*1</f>
        <v>0</v>
      </c>
    </row>
    <row r="148" spans="2:9" x14ac:dyDescent="0.2">
      <c r="B148" t="str">
        <f>'Бланк заказа с НДС'!B148</f>
        <v>ТЛТ00015109</v>
      </c>
      <c r="I148" s="2">
        <f>'Бланк заказа с НДС'!Q148*1</f>
        <v>0</v>
      </c>
    </row>
    <row r="149" spans="2:9" x14ac:dyDescent="0.2">
      <c r="B149" t="str">
        <f>'Бланк заказа с НДС'!B149</f>
        <v>ТЛТ00015112</v>
      </c>
      <c r="I149" s="2">
        <f>'Бланк заказа с НДС'!Q149*1</f>
        <v>0</v>
      </c>
    </row>
    <row r="150" spans="2:9" x14ac:dyDescent="0.2">
      <c r="B150" t="str">
        <f>'Бланк заказа с НДС'!B150</f>
        <v>ТЛТ00015115</v>
      </c>
      <c r="I150" s="2">
        <f>'Бланк заказа с НДС'!Q150*1</f>
        <v>0</v>
      </c>
    </row>
    <row r="151" spans="2:9" x14ac:dyDescent="0.2">
      <c r="B151" t="str">
        <f>'Бланк заказа с НДС'!B151</f>
        <v>ТЛТ00015118</v>
      </c>
      <c r="I151" s="2">
        <f>'Бланк заказа с НДС'!Q151*1</f>
        <v>0</v>
      </c>
    </row>
    <row r="152" spans="2:9" x14ac:dyDescent="0.2">
      <c r="B152" t="str">
        <f>'Бланк заказа с НДС'!B152</f>
        <v>ТЛТ00015121</v>
      </c>
      <c r="I152" s="2">
        <f>'Бланк заказа с НДС'!Q152*1</f>
        <v>0</v>
      </c>
    </row>
    <row r="153" spans="2:9" x14ac:dyDescent="0.2">
      <c r="B153" t="str">
        <f>'Бланк заказа с НДС'!B153</f>
        <v>ТЛТ00017802</v>
      </c>
      <c r="I153" s="2">
        <f>'Бланк заказа с НДС'!Q153*1</f>
        <v>0</v>
      </c>
    </row>
    <row r="154" spans="2:9" x14ac:dyDescent="0.2">
      <c r="B154" t="str">
        <f>'Бланк заказа с НДС'!B154</f>
        <v>ТЛТ00018707</v>
      </c>
      <c r="I154" s="2">
        <f>'Бланк заказа с НДС'!Q154*1</f>
        <v>0</v>
      </c>
    </row>
    <row r="155" spans="2:9" x14ac:dyDescent="0.2">
      <c r="B155" t="str">
        <f>'Бланк заказа с НДС'!B155</f>
        <v>ТЛТ00018706</v>
      </c>
      <c r="I155" s="2">
        <f>'Бланк заказа с НДС'!Q155*1</f>
        <v>0</v>
      </c>
    </row>
    <row r="156" spans="2:9" x14ac:dyDescent="0.2">
      <c r="B156" t="str">
        <f>'Бланк заказа с НДС'!B156</f>
        <v>ТЛТ00018705</v>
      </c>
      <c r="I156" s="2">
        <f>'Бланк заказа с НДС'!Q156*1</f>
        <v>0</v>
      </c>
    </row>
    <row r="157" spans="2:9" x14ac:dyDescent="0.2">
      <c r="B157">
        <f>'Бланк заказа с НДС'!B157</f>
        <v>0</v>
      </c>
      <c r="I157" s="2">
        <f>'Бланк заказа с НДС'!Q157*1</f>
        <v>0</v>
      </c>
    </row>
    <row r="158" spans="2:9" x14ac:dyDescent="0.2">
      <c r="B158" t="str">
        <f>'Бланк заказа с НДС'!B158</f>
        <v>ТЛТ00012949</v>
      </c>
      <c r="I158" s="2">
        <f>'Бланк заказа с НДС'!Q158*1</f>
        <v>0</v>
      </c>
    </row>
    <row r="159" spans="2:9" x14ac:dyDescent="0.2">
      <c r="B159" t="str">
        <f>'Бланк заказа с НДС'!B159</f>
        <v>ТЛТ00012947</v>
      </c>
      <c r="I159" s="2">
        <f>'Бланк заказа с НДС'!Q159*1</f>
        <v>0</v>
      </c>
    </row>
    <row r="160" spans="2:9" x14ac:dyDescent="0.2">
      <c r="B160" t="str">
        <f>'Бланк заказа с НДС'!B160</f>
        <v>ТЛТ00012952</v>
      </c>
      <c r="I160" s="2">
        <f>'Бланк заказа с НДС'!Q160*1</f>
        <v>0</v>
      </c>
    </row>
    <row r="161" spans="2:9" x14ac:dyDescent="0.2">
      <c r="B161" t="str">
        <f>'Бланк заказа с НДС'!B161</f>
        <v>ТЛТ00024105</v>
      </c>
      <c r="I161" s="2">
        <f>'Бланк заказа с НДС'!Q161*1</f>
        <v>0</v>
      </c>
    </row>
    <row r="162" spans="2:9" x14ac:dyDescent="0.2">
      <c r="B162" t="str">
        <f>'Бланк заказа с НДС'!B162</f>
        <v>ТЛТ00024108</v>
      </c>
      <c r="I162" s="2">
        <f>'Бланк заказа с НДС'!Q162*1</f>
        <v>0</v>
      </c>
    </row>
    <row r="163" spans="2:9" x14ac:dyDescent="0.2">
      <c r="B163" t="str">
        <f>'Бланк заказа с НДС'!B163</f>
        <v>ТЛТ00024024</v>
      </c>
      <c r="I163" s="2">
        <f>'Бланк заказа с НДС'!Q163*1</f>
        <v>0</v>
      </c>
    </row>
    <row r="164" spans="2:9" x14ac:dyDescent="0.2">
      <c r="B164" t="str">
        <f>'Бланк заказа с НДС'!B164</f>
        <v>ТЛТ00024025</v>
      </c>
      <c r="I164" s="2">
        <f>'Бланк заказа с НДС'!Q164*1</f>
        <v>0</v>
      </c>
    </row>
    <row r="165" spans="2:9" x14ac:dyDescent="0.2">
      <c r="B165" t="str">
        <f>'Бланк заказа с НДС'!B165</f>
        <v>ТЛТ00025209</v>
      </c>
      <c r="I165" s="2">
        <f>'Бланк заказа с НДС'!Q165*1</f>
        <v>0</v>
      </c>
    </row>
    <row r="166" spans="2:9" x14ac:dyDescent="0.2">
      <c r="B166" t="str">
        <f>'Бланк заказа с НДС'!B166</f>
        <v>ТЛТ00025210</v>
      </c>
      <c r="I166" s="2">
        <f>'Бланк заказа с НДС'!Q166*1</f>
        <v>0</v>
      </c>
    </row>
    <row r="167" spans="2:9" x14ac:dyDescent="0.2">
      <c r="B167" t="str">
        <f>'Бланк заказа с НДС'!B167</f>
        <v>ТЛТ00025211</v>
      </c>
      <c r="I167" s="2">
        <f>'Бланк заказа с НДС'!Q167*1</f>
        <v>0</v>
      </c>
    </row>
    <row r="168" spans="2:9" x14ac:dyDescent="0.2">
      <c r="B168" t="str">
        <f>'Бланк заказа с НДС'!B168</f>
        <v>ТЛТ00025212</v>
      </c>
      <c r="I168" s="2">
        <f>'Бланк заказа с НДС'!Q168*1</f>
        <v>0</v>
      </c>
    </row>
    <row r="169" spans="2:9" x14ac:dyDescent="0.2">
      <c r="B169" t="str">
        <f>'Бланк заказа с НДС'!B169</f>
        <v>ТЛТ00025213</v>
      </c>
      <c r="I169" s="2">
        <f>'Бланк заказа с НДС'!Q169*1</f>
        <v>0</v>
      </c>
    </row>
    <row r="170" spans="2:9" x14ac:dyDescent="0.2">
      <c r="B170" t="str">
        <f>'Бланк заказа с НДС'!B170</f>
        <v>ТЛТ00025149</v>
      </c>
      <c r="I170" s="2">
        <f>'Бланк заказа с НДС'!Q170*1</f>
        <v>0</v>
      </c>
    </row>
    <row r="171" spans="2:9" x14ac:dyDescent="0.2">
      <c r="B171" t="str">
        <f>'Бланк заказа с НДС'!B171</f>
        <v>ТЛТ00025150</v>
      </c>
      <c r="I171" s="2">
        <f>'Бланк заказа с НДС'!Q171*1</f>
        <v>0</v>
      </c>
    </row>
    <row r="172" spans="2:9" x14ac:dyDescent="0.2">
      <c r="B172" t="str">
        <f>'Бланк заказа с НДС'!B172</f>
        <v>ТЛТ00025151</v>
      </c>
      <c r="I172" s="2">
        <f>'Бланк заказа с НДС'!Q172*1</f>
        <v>0</v>
      </c>
    </row>
    <row r="173" spans="2:9" x14ac:dyDescent="0.2">
      <c r="B173" t="str">
        <f>'Бланк заказа с НДС'!B173</f>
        <v>ТЛТ00003970</v>
      </c>
      <c r="I173" s="2">
        <f>'Бланк заказа с НДС'!Q173*1</f>
        <v>0</v>
      </c>
    </row>
    <row r="174" spans="2:9" x14ac:dyDescent="0.2">
      <c r="B174" t="str">
        <f>'Бланк заказа с НДС'!B174</f>
        <v>ТЛТ00003954</v>
      </c>
      <c r="I174" s="2">
        <f>'Бланк заказа с НДС'!Q174*1</f>
        <v>0</v>
      </c>
    </row>
    <row r="175" spans="2:9" x14ac:dyDescent="0.2">
      <c r="B175" t="str">
        <f>'Бланк заказа с НДС'!B175</f>
        <v>ТЛТ00003956</v>
      </c>
      <c r="I175" s="2">
        <f>'Бланк заказа с НДС'!Q175*1</f>
        <v>0</v>
      </c>
    </row>
    <row r="176" spans="2:9" x14ac:dyDescent="0.2">
      <c r="B176" t="str">
        <f>'Бланк заказа с НДС'!B176</f>
        <v>ТЛТ00004326</v>
      </c>
      <c r="I176" s="2">
        <f>'Бланк заказа с НДС'!Q176*1</f>
        <v>0</v>
      </c>
    </row>
    <row r="177" spans="2:9" x14ac:dyDescent="0.2">
      <c r="B177">
        <f>'Бланк заказа с НДС'!B177</f>
        <v>0</v>
      </c>
      <c r="I177" s="2">
        <f>'Бланк заказа с НДС'!Q177*1</f>
        <v>0</v>
      </c>
    </row>
    <row r="178" spans="2:9" x14ac:dyDescent="0.2">
      <c r="B178" t="str">
        <f>'Бланк заказа с НДС'!B178</f>
        <v>ТЛТ00004333</v>
      </c>
      <c r="I178" s="2">
        <f>'Бланк заказа с НДС'!Q178*1</f>
        <v>0</v>
      </c>
    </row>
    <row r="179" spans="2:9" x14ac:dyDescent="0.2">
      <c r="B179" t="str">
        <f>'Бланк заказа с НДС'!B179</f>
        <v>ТЛТ00013870</v>
      </c>
      <c r="I179" s="2">
        <f>'Бланк заказа с НДС'!Q179*1</f>
        <v>0</v>
      </c>
    </row>
    <row r="180" spans="2:9" x14ac:dyDescent="0.2">
      <c r="B180" t="str">
        <f>'Бланк заказа с НДС'!B180</f>
        <v>ТЛТ00004322</v>
      </c>
      <c r="I180" s="2">
        <f>'Бланк заказа с НДС'!Q180*1</f>
        <v>0</v>
      </c>
    </row>
    <row r="181" spans="2:9" x14ac:dyDescent="0.2">
      <c r="B181" t="str">
        <f>'Бланк заказа с НДС'!B181</f>
        <v>ТЛТ00004324</v>
      </c>
      <c r="I181" s="2">
        <f>'Бланк заказа с НДС'!Q181*1</f>
        <v>0</v>
      </c>
    </row>
    <row r="182" spans="2:9" x14ac:dyDescent="0.2">
      <c r="B182" t="str">
        <f>'Бланк заказа с НДС'!B182</f>
        <v>ТЛТ00012842</v>
      </c>
      <c r="I182" s="2">
        <f>'Бланк заказа с НДС'!Q182*1</f>
        <v>0</v>
      </c>
    </row>
    <row r="183" spans="2:9" x14ac:dyDescent="0.2">
      <c r="B183" t="str">
        <f>'Бланк заказа с НДС'!B183</f>
        <v>ТЛТ00012841</v>
      </c>
      <c r="I183" s="2">
        <f>'Бланк заказа с НДС'!Q183*1</f>
        <v>0</v>
      </c>
    </row>
    <row r="184" spans="2:9" x14ac:dyDescent="0.2">
      <c r="B184" t="str">
        <f>'Бланк заказа с НДС'!B184</f>
        <v>ТЛТ00012955</v>
      </c>
      <c r="I184" s="2">
        <f>'Бланк заказа с НДС'!Q184*1</f>
        <v>0</v>
      </c>
    </row>
    <row r="185" spans="2:9" x14ac:dyDescent="0.2">
      <c r="B185" t="str">
        <f>'Бланк заказа с НДС'!B185</f>
        <v>ТЛТ00012958</v>
      </c>
      <c r="I185" s="2">
        <f>'Бланк заказа с НДС'!Q185*1</f>
        <v>0</v>
      </c>
    </row>
    <row r="186" spans="2:9" x14ac:dyDescent="0.2">
      <c r="B186">
        <f>'Бланк заказа с НДС'!B186</f>
        <v>0</v>
      </c>
      <c r="I186" s="2">
        <f>'Бланк заказа с НДС'!Q186*1</f>
        <v>0</v>
      </c>
    </row>
    <row r="187" spans="2:9" x14ac:dyDescent="0.2">
      <c r="B187" t="str">
        <f>'Бланк заказа с НДС'!B187</f>
        <v>ТЛТ00018612</v>
      </c>
      <c r="I187" s="2">
        <f>'Бланк заказа с НДС'!Q187*1</f>
        <v>0</v>
      </c>
    </row>
    <row r="188" spans="2:9" x14ac:dyDescent="0.2">
      <c r="B188" t="str">
        <f>'Бланк заказа с НДС'!B188</f>
        <v>ТЛТ00018666</v>
      </c>
      <c r="I188" s="2">
        <f>'Бланк заказа с НДС'!Q188*1</f>
        <v>0</v>
      </c>
    </row>
    <row r="189" spans="2:9" x14ac:dyDescent="0.2">
      <c r="B189" t="str">
        <f>'Бланк заказа с НДС'!B189</f>
        <v>ТЛТ00018667</v>
      </c>
      <c r="I189" s="2">
        <f>'Бланк заказа с НДС'!Q189*1</f>
        <v>0</v>
      </c>
    </row>
    <row r="190" spans="2:9" x14ac:dyDescent="0.2">
      <c r="B190" t="str">
        <f>'Бланк заказа с НДС'!B190</f>
        <v>ТЛТ00018669</v>
      </c>
      <c r="I190" s="2">
        <f>'Бланк заказа с НДС'!Q190*1</f>
        <v>0</v>
      </c>
    </row>
    <row r="191" spans="2:9" x14ac:dyDescent="0.2">
      <c r="B191" t="str">
        <f>'Бланк заказа с НДС'!B191</f>
        <v>ТЛТ00018670</v>
      </c>
      <c r="I191" s="2">
        <f>'Бланк заказа с НДС'!Q191*1</f>
        <v>0</v>
      </c>
    </row>
    <row r="192" spans="2:9" x14ac:dyDescent="0.2">
      <c r="B192" t="str">
        <f>'Бланк заказа с НДС'!B192</f>
        <v>ТЛТ00018671</v>
      </c>
      <c r="I192" s="2">
        <f>'Бланк заказа с НДС'!Q192*1</f>
        <v>0</v>
      </c>
    </row>
    <row r="193" spans="2:9" x14ac:dyDescent="0.2">
      <c r="B193" t="str">
        <f>'Бланк заказа с НДС'!B193</f>
        <v>ТЛТ00018672</v>
      </c>
      <c r="I193" s="2">
        <f>'Бланк заказа с НДС'!Q193*1</f>
        <v>0</v>
      </c>
    </row>
    <row r="194" spans="2:9" x14ac:dyDescent="0.2">
      <c r="B194" t="str">
        <f>'Бланк заказа с НДС'!B194</f>
        <v>ТЛТ00018673</v>
      </c>
      <c r="I194" s="2">
        <f>'Бланк заказа с НДС'!Q194*1</f>
        <v>0</v>
      </c>
    </row>
    <row r="195" spans="2:9" x14ac:dyDescent="0.2">
      <c r="B195" t="str">
        <f>'Бланк заказа с НДС'!B195</f>
        <v>ТЛТ00018674</v>
      </c>
      <c r="I195" s="2">
        <f>'Бланк заказа с НДС'!Q195*1</f>
        <v>0</v>
      </c>
    </row>
    <row r="196" spans="2:9" x14ac:dyDescent="0.2">
      <c r="B196">
        <f>'Бланк заказа с НДС'!B196</f>
        <v>0</v>
      </c>
      <c r="I196" s="2">
        <f>'Бланк заказа с НДС'!Q196*1</f>
        <v>0</v>
      </c>
    </row>
    <row r="197" spans="2:9" x14ac:dyDescent="0.2">
      <c r="B197" t="str">
        <f>'Бланк заказа с НДС'!B197</f>
        <v>ТЛТ00004628</v>
      </c>
      <c r="I197" s="2">
        <f>'Бланк заказа с НДС'!Q197*1</f>
        <v>0</v>
      </c>
    </row>
    <row r="198" spans="2:9" x14ac:dyDescent="0.2">
      <c r="B198" t="str">
        <f>'Бланк заказа с НДС'!B198</f>
        <v>ТЛТ00004419</v>
      </c>
      <c r="I198" s="2">
        <f>'Бланк заказа с НДС'!Q198*1</f>
        <v>0</v>
      </c>
    </row>
    <row r="199" spans="2:9" x14ac:dyDescent="0.2">
      <c r="B199" t="str">
        <f>'Бланк заказа с НДС'!B199</f>
        <v>ТЛТ00004423</v>
      </c>
      <c r="I199" s="2">
        <f>'Бланк заказа с НДС'!Q199*1</f>
        <v>0</v>
      </c>
    </row>
    <row r="200" spans="2:9" x14ac:dyDescent="0.2">
      <c r="B200" t="str">
        <f>'Бланк заказа с НДС'!B200</f>
        <v>ТЛТ00004446</v>
      </c>
      <c r="I200" s="2">
        <f>'Бланк заказа с НДС'!Q200*1</f>
        <v>0</v>
      </c>
    </row>
    <row r="201" spans="2:9" x14ac:dyDescent="0.2">
      <c r="B201" t="str">
        <f>'Бланк заказа с НДС'!B201</f>
        <v>ТЛТ00004448</v>
      </c>
      <c r="I201" s="2">
        <f>'Бланк заказа с НДС'!Q201*1</f>
        <v>0</v>
      </c>
    </row>
    <row r="202" spans="2:9" x14ac:dyDescent="0.2">
      <c r="B202" t="str">
        <f>'Бланк заказа с НДС'!B202</f>
        <v>ТЛТ00004450</v>
      </c>
      <c r="I202" s="2">
        <f>'Бланк заказа с НДС'!Q202*1</f>
        <v>0</v>
      </c>
    </row>
    <row r="203" spans="2:9" x14ac:dyDescent="0.2">
      <c r="B203" t="str">
        <f>'Бланк заказа с НДС'!B203</f>
        <v>ТЛТ00004456</v>
      </c>
      <c r="I203" s="2">
        <f>'Бланк заказа с НДС'!Q203*1</f>
        <v>0</v>
      </c>
    </row>
    <row r="204" spans="2:9" x14ac:dyDescent="0.2">
      <c r="B204" t="str">
        <f>'Бланк заказа с НДС'!B204</f>
        <v>ТЛТ00004458</v>
      </c>
      <c r="I204" s="2">
        <f>'Бланк заказа с НДС'!Q204*1</f>
        <v>0</v>
      </c>
    </row>
    <row r="205" spans="2:9" x14ac:dyDescent="0.2">
      <c r="B205" t="str">
        <f>'Бланк заказа с НДС'!B205</f>
        <v>ТЛТ00004440</v>
      </c>
      <c r="I205" s="2">
        <f>'Бланк заказа с НДС'!Q205*1</f>
        <v>0</v>
      </c>
    </row>
    <row r="206" spans="2:9" x14ac:dyDescent="0.2">
      <c r="B206" t="str">
        <f>'Бланк заказа с НДС'!B206</f>
        <v>ТЛТ00004442</v>
      </c>
      <c r="I206" s="2">
        <f>'Бланк заказа с НДС'!Q206*1</f>
        <v>0</v>
      </c>
    </row>
    <row r="207" spans="2:9" x14ac:dyDescent="0.2">
      <c r="B207" t="str">
        <f>'Бланк заказа с НДС'!B207</f>
        <v>ТЛТ00004444</v>
      </c>
      <c r="I207" s="2">
        <f>'Бланк заказа с НДС'!Q207*1</f>
        <v>0</v>
      </c>
    </row>
    <row r="208" spans="2:9" x14ac:dyDescent="0.2">
      <c r="B208" t="str">
        <f>'Бланк заказа с НДС'!B208</f>
        <v>ТЛТ00010977</v>
      </c>
      <c r="I208" s="2">
        <f>'Бланк заказа с НДС'!Q208*1</f>
        <v>0</v>
      </c>
    </row>
    <row r="209" spans="2:9" x14ac:dyDescent="0.2">
      <c r="B209" t="str">
        <f>'Бланк заказа с НДС'!B209</f>
        <v>ТЛТ00010979</v>
      </c>
      <c r="I209" s="2">
        <f>'Бланк заказа с НДС'!Q209*1</f>
        <v>0</v>
      </c>
    </row>
    <row r="210" spans="2:9" x14ac:dyDescent="0.2">
      <c r="B210" t="str">
        <f>'Бланк заказа с НДС'!B210</f>
        <v>ТЛТ00012812</v>
      </c>
      <c r="I210" s="2">
        <f>'Бланк заказа с НДС'!Q210*1</f>
        <v>0</v>
      </c>
    </row>
    <row r="211" spans="2:9" x14ac:dyDescent="0.2">
      <c r="B211" t="str">
        <f>'Бланк заказа с НДС'!B211</f>
        <v>ТЛТ00010983</v>
      </c>
      <c r="I211" s="2">
        <f>'Бланк заказа с НДС'!Q211*1</f>
        <v>0</v>
      </c>
    </row>
    <row r="212" spans="2:9" x14ac:dyDescent="0.2">
      <c r="B212" t="str">
        <f>'Бланк заказа с НДС'!B212</f>
        <v>ТЛТ00010985</v>
      </c>
      <c r="I212" s="2">
        <f>'Бланк заказа с НДС'!Q212*1</f>
        <v>0</v>
      </c>
    </row>
    <row r="213" spans="2:9" x14ac:dyDescent="0.2">
      <c r="B213" t="str">
        <f>'Бланк заказа с НДС'!B213</f>
        <v>ТЛТ00010991</v>
      </c>
      <c r="I213" s="2">
        <f>'Бланк заказа с НДС'!Q213*1</f>
        <v>0</v>
      </c>
    </row>
    <row r="214" spans="2:9" x14ac:dyDescent="0.2">
      <c r="B214" t="str">
        <f>'Бланк заказа с НДС'!B214</f>
        <v>ТЛТ00010995</v>
      </c>
      <c r="I214" s="2">
        <f>'Бланк заказа с НДС'!Q214*1</f>
        <v>0</v>
      </c>
    </row>
    <row r="215" spans="2:9" x14ac:dyDescent="0.2">
      <c r="B215" t="str">
        <f>'Бланк заказа с НДС'!B215</f>
        <v>ТЛТ00010997</v>
      </c>
      <c r="I215" s="2">
        <f>'Бланк заказа с НДС'!Q215*1</f>
        <v>0</v>
      </c>
    </row>
    <row r="216" spans="2:9" x14ac:dyDescent="0.2">
      <c r="B216" t="str">
        <f>'Бланк заказа с НДС'!B216</f>
        <v>ТЛТ00012835</v>
      </c>
      <c r="I216" s="2">
        <f>'Бланк заказа с НДС'!Q216*1</f>
        <v>0</v>
      </c>
    </row>
    <row r="217" spans="2:9" x14ac:dyDescent="0.2">
      <c r="B217" t="str">
        <f>'Бланк заказа с НДС'!B217</f>
        <v>ТЛТ00012828</v>
      </c>
      <c r="I217" s="2">
        <f>'Бланк заказа с НДС'!Q217*1</f>
        <v>0</v>
      </c>
    </row>
    <row r="218" spans="2:9" x14ac:dyDescent="0.2">
      <c r="B218" t="str">
        <f>'Бланк заказа с НДС'!B218</f>
        <v>ТЛТ00012829</v>
      </c>
      <c r="I218" s="2">
        <f>'Бланк заказа с НДС'!Q218*1</f>
        <v>0</v>
      </c>
    </row>
    <row r="219" spans="2:9" x14ac:dyDescent="0.2">
      <c r="B219">
        <f>'Бланк заказа с НДС'!B219</f>
        <v>0</v>
      </c>
      <c r="I219" s="2">
        <f>'Бланк заказа с НДС'!Q219*1</f>
        <v>0</v>
      </c>
    </row>
    <row r="220" spans="2:9" x14ac:dyDescent="0.2">
      <c r="B220" t="str">
        <f>'Бланк заказа с НДС'!B220</f>
        <v>ТЛТ00004463</v>
      </c>
      <c r="I220" s="2">
        <f>'Бланк заказа с НДС'!Q220*1</f>
        <v>0</v>
      </c>
    </row>
    <row r="221" spans="2:9" x14ac:dyDescent="0.2">
      <c r="B221">
        <f>'Бланк заказа с НДС'!B221</f>
        <v>0</v>
      </c>
      <c r="I221" s="2">
        <f>'Бланк заказа с НДС'!Q221*1</f>
        <v>0</v>
      </c>
    </row>
    <row r="222" spans="2:9" x14ac:dyDescent="0.2">
      <c r="B222" t="str">
        <f>'Бланк заказа с НДС'!B222</f>
        <v>ТЛТ00004518</v>
      </c>
      <c r="I222" s="2">
        <f>'Бланк заказа с НДС'!Q222*1</f>
        <v>0</v>
      </c>
    </row>
    <row r="223" spans="2:9" x14ac:dyDescent="0.2">
      <c r="B223" t="str">
        <f>'Бланк заказа с НДС'!B223</f>
        <v>ТЛТ00004508</v>
      </c>
      <c r="I223" s="2">
        <f>'Бланк заказа с НДС'!Q223*1</f>
        <v>0</v>
      </c>
    </row>
    <row r="224" spans="2:9" x14ac:dyDescent="0.2">
      <c r="B224" t="str">
        <f>'Бланк заказа с НДС'!B224</f>
        <v>ТЛТ00004510</v>
      </c>
      <c r="I224" s="2">
        <f>'Бланк заказа с НДС'!Q224*1</f>
        <v>0</v>
      </c>
    </row>
    <row r="225" spans="2:9" x14ac:dyDescent="0.2">
      <c r="B225" t="str">
        <f>'Бланк заказа с НДС'!B225</f>
        <v>ТЛТ00004512</v>
      </c>
      <c r="I225" s="2">
        <f>'Бланк заказа с НДС'!Q225*1</f>
        <v>0</v>
      </c>
    </row>
    <row r="226" spans="2:9" x14ac:dyDescent="0.2">
      <c r="B226" t="str">
        <f>'Бланк заказа с НДС'!B226</f>
        <v>ТЛТ00004514</v>
      </c>
      <c r="I226" s="2">
        <f>'Бланк заказа с НДС'!Q226*1</f>
        <v>0</v>
      </c>
    </row>
    <row r="227" spans="2:9" x14ac:dyDescent="0.2">
      <c r="B227" t="str">
        <f>'Бланк заказа с НДС'!B227</f>
        <v>ТЛТ00004516</v>
      </c>
      <c r="I227" s="2">
        <f>'Бланк заказа с НДС'!Q227*1</f>
        <v>0</v>
      </c>
    </row>
    <row r="228" spans="2:9" x14ac:dyDescent="0.2">
      <c r="B228" t="str">
        <f>'Бланк заказа с НДС'!B228</f>
        <v>ТЛТ00010999</v>
      </c>
      <c r="I228" s="2">
        <f>'Бланк заказа с НДС'!Q228*1</f>
        <v>0</v>
      </c>
    </row>
    <row r="229" spans="2:9" x14ac:dyDescent="0.2">
      <c r="B229" t="str">
        <f>'Бланк заказа с НДС'!B229</f>
        <v>ТЛТ00012816</v>
      </c>
      <c r="I229" s="2">
        <f>'Бланк заказа с НДС'!Q229*1</f>
        <v>0</v>
      </c>
    </row>
    <row r="230" spans="2:9" x14ac:dyDescent="0.2">
      <c r="B230" t="str">
        <f>'Бланк заказа с НДС'!B230</f>
        <v>ТЛТ00012817</v>
      </c>
      <c r="I230" s="2">
        <f>'Бланк заказа с НДС'!Q230*1</f>
        <v>0</v>
      </c>
    </row>
    <row r="231" spans="2:9" x14ac:dyDescent="0.2">
      <c r="B231">
        <f>'Бланк заказа с НДС'!B231</f>
        <v>0</v>
      </c>
      <c r="I231" s="2">
        <f>'Бланк заказа с НДС'!Q231*1</f>
        <v>0</v>
      </c>
    </row>
    <row r="232" spans="2:9" x14ac:dyDescent="0.2">
      <c r="B232" t="str">
        <f>'Бланк заказа с НДС'!B232</f>
        <v>ТЛТ00004498</v>
      </c>
      <c r="I232" s="2">
        <f>'Бланк заказа с НДС'!Q232*1</f>
        <v>0</v>
      </c>
    </row>
    <row r="233" spans="2:9" x14ac:dyDescent="0.2">
      <c r="B233" t="str">
        <f>'Бланк заказа с НДС'!B233</f>
        <v>ТЛТ00023375</v>
      </c>
      <c r="I233" s="2">
        <f>'Бланк заказа с НДС'!Q233*1</f>
        <v>0</v>
      </c>
    </row>
    <row r="234" spans="2:9" x14ac:dyDescent="0.2">
      <c r="B234" t="str">
        <f>'Бланк заказа с НДС'!B234</f>
        <v>ТЛТ00019816</v>
      </c>
      <c r="I234" s="2">
        <f>'Бланк заказа с НДС'!Q234*1</f>
        <v>0</v>
      </c>
    </row>
    <row r="235" spans="2:9" x14ac:dyDescent="0.2">
      <c r="B235" t="str">
        <f>'Бланк заказа с НДС'!B235</f>
        <v>ТЛТ00004492</v>
      </c>
      <c r="I235" s="2">
        <f>'Бланк заказа с НДС'!Q235*1</f>
        <v>0</v>
      </c>
    </row>
    <row r="236" spans="2:9" x14ac:dyDescent="0.2">
      <c r="B236" t="str">
        <f>'Бланк заказа с НДС'!B236</f>
        <v>ТЛТ00004495</v>
      </c>
      <c r="I236" s="2">
        <f>'Бланк заказа с НДС'!Q236*1</f>
        <v>0</v>
      </c>
    </row>
    <row r="237" spans="2:9" x14ac:dyDescent="0.2">
      <c r="B237" t="str">
        <f>'Бланк заказа с НДС'!B237</f>
        <v>ТЛТ00004501</v>
      </c>
      <c r="I237" s="2">
        <f>'Бланк заказа с НДС'!Q237*1</f>
        <v>0</v>
      </c>
    </row>
    <row r="238" spans="2:9" x14ac:dyDescent="0.2">
      <c r="B238" t="str">
        <f>'Бланк заказа с НДС'!B238</f>
        <v>ТЛТ00004549</v>
      </c>
      <c r="I238" s="2">
        <f>'Бланк заказа с НДС'!Q238*1</f>
        <v>0</v>
      </c>
    </row>
    <row r="239" spans="2:9" x14ac:dyDescent="0.2">
      <c r="B239" t="str">
        <f>'Бланк заказа с НДС'!B239</f>
        <v>ТЛТ00004552</v>
      </c>
      <c r="I239" s="2">
        <f>'Бланк заказа с НДС'!Q239*1</f>
        <v>0</v>
      </c>
    </row>
    <row r="240" spans="2:9" x14ac:dyDescent="0.2">
      <c r="B240" t="str">
        <f>'Бланк заказа с НДС'!B240</f>
        <v>ТЛТ00014381</v>
      </c>
      <c r="I240" s="2">
        <f>'Бланк заказа с НДС'!Q240*1</f>
        <v>0</v>
      </c>
    </row>
    <row r="241" spans="2:9" x14ac:dyDescent="0.2">
      <c r="B241" t="str">
        <f>'Бланк заказа с НДС'!B241</f>
        <v>ТЛТ00014380</v>
      </c>
      <c r="I241" s="2">
        <f>'Бланк заказа с НДС'!Q241*1</f>
        <v>0</v>
      </c>
    </row>
    <row r="242" spans="2:9" x14ac:dyDescent="0.2">
      <c r="B242" t="str">
        <f>'Бланк заказа с НДС'!B242</f>
        <v>ТЛТ00010981</v>
      </c>
      <c r="I242" s="2">
        <f>'Бланк заказа с НДС'!Q242*1</f>
        <v>0</v>
      </c>
    </row>
    <row r="243" spans="2:9" x14ac:dyDescent="0.2">
      <c r="B243" t="str">
        <f>'Бланк заказа с НДС'!B243</f>
        <v>ТЛТ00012813</v>
      </c>
      <c r="I243" s="2">
        <f>'Бланк заказа с НДС'!Q243*1</f>
        <v>0</v>
      </c>
    </row>
    <row r="244" spans="2:9" x14ac:dyDescent="0.2">
      <c r="B244" t="str">
        <f>'Бланк заказа с НДС'!B244</f>
        <v>ТЛТ00012810</v>
      </c>
      <c r="I244" s="2">
        <f>'Бланк заказа с НДС'!Q244*1</f>
        <v>0</v>
      </c>
    </row>
    <row r="245" spans="2:9" x14ac:dyDescent="0.2">
      <c r="B245" t="str">
        <f>'Бланк заказа с НДС'!B245</f>
        <v>ТЛТ00012811</v>
      </c>
      <c r="I245" s="2">
        <f>'Бланк заказа с НДС'!Q245*1</f>
        <v>0</v>
      </c>
    </row>
    <row r="246" spans="2:9" x14ac:dyDescent="0.2">
      <c r="B246" t="str">
        <f>'Бланк заказа с НДС'!B246</f>
        <v>ТЛТ00012814</v>
      </c>
      <c r="I246" s="2">
        <f>'Бланк заказа с НДС'!Q246*1</f>
        <v>0</v>
      </c>
    </row>
    <row r="247" spans="2:9" x14ac:dyDescent="0.2">
      <c r="B247" t="str">
        <f>'Бланк заказа с НДС'!B247</f>
        <v>ТЛТ00012815</v>
      </c>
      <c r="I247" s="2">
        <f>'Бланк заказа с НДС'!Q247*1</f>
        <v>0</v>
      </c>
    </row>
    <row r="248" spans="2:9" x14ac:dyDescent="0.2">
      <c r="B248" t="str">
        <f>'Бланк заказа с НДС'!B248</f>
        <v>ТЛТ00012825</v>
      </c>
      <c r="I248" s="2">
        <f>'Бланк заказа с НДС'!Q248*1</f>
        <v>0</v>
      </c>
    </row>
    <row r="249" spans="2:9" x14ac:dyDescent="0.2">
      <c r="B249" t="str">
        <f>'Бланк заказа с НДС'!B249</f>
        <v>ТЛТ00012827</v>
      </c>
      <c r="I249" s="2">
        <f>'Бланк заказа с НДС'!Q249*1</f>
        <v>0</v>
      </c>
    </row>
    <row r="250" spans="2:9" x14ac:dyDescent="0.2">
      <c r="B250">
        <f>'Бланк заказа с НДС'!B250</f>
        <v>0</v>
      </c>
      <c r="I250" s="2">
        <f>'Бланк заказа с НДС'!Q250*1</f>
        <v>0</v>
      </c>
    </row>
    <row r="251" spans="2:9" x14ac:dyDescent="0.2">
      <c r="B251" t="str">
        <f>'Бланк заказа с НДС'!B251</f>
        <v>ТЛТ00004201</v>
      </c>
      <c r="I251" s="2">
        <f>'Бланк заказа с НДС'!Q251*1</f>
        <v>0</v>
      </c>
    </row>
    <row r="252" spans="2:9" x14ac:dyDescent="0.2">
      <c r="B252" t="str">
        <f>'Бланк заказа с НДС'!B252</f>
        <v>ТЛТ00008566</v>
      </c>
      <c r="I252" s="2">
        <f>'Бланк заказа с НДС'!Q252*1</f>
        <v>0</v>
      </c>
    </row>
    <row r="253" spans="2:9" x14ac:dyDescent="0.2">
      <c r="B253" t="str">
        <f>'Бланк заказа с НДС'!B253</f>
        <v>ТЛТ00008567</v>
      </c>
      <c r="I253" s="2">
        <f>'Бланк заказа с НДС'!Q253*1</f>
        <v>0</v>
      </c>
    </row>
    <row r="254" spans="2:9" x14ac:dyDescent="0.2">
      <c r="B254">
        <f>'Бланк заказа с НДС'!B254</f>
        <v>0</v>
      </c>
      <c r="I254" s="2">
        <f>'Бланк заказа с НДС'!Q254*1</f>
        <v>0</v>
      </c>
    </row>
    <row r="255" spans="2:9" x14ac:dyDescent="0.2">
      <c r="B255" t="str">
        <f>'Бланк заказа с НДС'!B255</f>
        <v>ТЛТ00004404</v>
      </c>
      <c r="I255" s="2">
        <f>'Бланк заказа с НДС'!Q255*1</f>
        <v>0</v>
      </c>
    </row>
    <row r="256" spans="2:9" x14ac:dyDescent="0.2">
      <c r="B256" t="str">
        <f>'Бланк заказа с НДС'!B256</f>
        <v>ТЛТ00004402</v>
      </c>
      <c r="I256" s="2">
        <f>'Бланк заказа с НДС'!Q256*1</f>
        <v>0</v>
      </c>
    </row>
    <row r="257" spans="2:9" x14ac:dyDescent="0.2">
      <c r="B257" t="str">
        <f>'Бланк заказа с НДС'!B257</f>
        <v>ТЛТ00004393</v>
      </c>
      <c r="I257" s="2">
        <f>'Бланк заказа с НДС'!Q257*1</f>
        <v>0</v>
      </c>
    </row>
    <row r="258" spans="2:9" x14ac:dyDescent="0.2">
      <c r="B258" t="str">
        <f>'Бланк заказа с НДС'!B258</f>
        <v>ТЛТ00004408</v>
      </c>
      <c r="I258" s="2">
        <f>'Бланк заказа с НДС'!Q258*1</f>
        <v>0</v>
      </c>
    </row>
    <row r="259" spans="2:9" x14ac:dyDescent="0.2">
      <c r="B259" t="str">
        <f>'Бланк заказа с НДС'!B259</f>
        <v>ТЛТ00004410</v>
      </c>
      <c r="I259" s="2">
        <f>'Бланк заказа с НДС'!Q259*1</f>
        <v>0</v>
      </c>
    </row>
    <row r="260" spans="2:9" x14ac:dyDescent="0.2">
      <c r="B260" t="str">
        <f>'Бланк заказа с НДС'!B260</f>
        <v>ТЛТ00011001</v>
      </c>
      <c r="I260" s="2">
        <f>'Бланк заказа с НДС'!Q260*1</f>
        <v>0</v>
      </c>
    </row>
    <row r="261" spans="2:9" x14ac:dyDescent="0.2">
      <c r="B261">
        <f>'Бланк заказа с НДС'!B261</f>
        <v>0</v>
      </c>
      <c r="I261" s="2">
        <f>'Бланк заказа с НДС'!Q261*1</f>
        <v>0</v>
      </c>
    </row>
    <row r="262" spans="2:9" x14ac:dyDescent="0.2">
      <c r="B262" t="str">
        <f>'Бланк заказа с НДС'!B262</f>
        <v>ТЛТ00016190</v>
      </c>
      <c r="I262" s="2">
        <f>'Бланк заказа с НДС'!Q262*1</f>
        <v>0</v>
      </c>
    </row>
    <row r="263" spans="2:9" x14ac:dyDescent="0.2">
      <c r="B263" t="str">
        <f>'Бланк заказа с НДС'!B263</f>
        <v>ТЛТ00016192</v>
      </c>
      <c r="I263" s="2">
        <f>'Бланк заказа с НДС'!Q263*1</f>
        <v>0</v>
      </c>
    </row>
    <row r="264" spans="2:9" x14ac:dyDescent="0.2">
      <c r="B264" t="str">
        <f>'Бланк заказа с НДС'!B264</f>
        <v>ТЛТ00015354</v>
      </c>
      <c r="I264" s="2">
        <f>'Бланк заказа с НДС'!Q264*1</f>
        <v>0</v>
      </c>
    </row>
    <row r="265" spans="2:9" x14ac:dyDescent="0.2">
      <c r="B265" t="str">
        <f>'Бланк заказа с НДС'!B265</f>
        <v>ТЛТ00015360</v>
      </c>
      <c r="I265" s="2">
        <f>'Бланк заказа с НДС'!Q265*1</f>
        <v>0</v>
      </c>
    </row>
    <row r="266" spans="2:9" x14ac:dyDescent="0.2">
      <c r="B266" t="str">
        <f>'Бланк заказа с НДС'!B266</f>
        <v>ТЛТ00016318</v>
      </c>
      <c r="I266" s="2">
        <f>'Бланк заказа с НДС'!Q266*1</f>
        <v>0</v>
      </c>
    </row>
    <row r="267" spans="2:9" x14ac:dyDescent="0.2">
      <c r="B267" t="str">
        <f>'Бланк заказа с НДС'!B267</f>
        <v>ТЛТ00016324</v>
      </c>
      <c r="I267" s="2">
        <f>'Бланк заказа с НДС'!Q267*1</f>
        <v>0</v>
      </c>
    </row>
    <row r="268" spans="2:9" x14ac:dyDescent="0.2">
      <c r="B268">
        <f>'Бланк заказа с НДС'!B268</f>
        <v>0</v>
      </c>
      <c r="I268" s="2">
        <f>'Бланк заказа с НДС'!Q268*1</f>
        <v>0</v>
      </c>
    </row>
    <row r="269" spans="2:9" x14ac:dyDescent="0.2">
      <c r="B269" t="str">
        <f>'Бланк заказа с НДС'!B269</f>
        <v>ТЛТ00004365</v>
      </c>
      <c r="I269" s="2">
        <f>'Бланк заказа с НДС'!Q269*1</f>
        <v>0</v>
      </c>
    </row>
    <row r="270" spans="2:9" x14ac:dyDescent="0.2">
      <c r="B270" t="str">
        <f>'Бланк заказа с НДС'!B270</f>
        <v>ТЛТ00004373</v>
      </c>
      <c r="I270" s="2">
        <f>'Бланк заказа с НДС'!Q270*1</f>
        <v>0</v>
      </c>
    </row>
    <row r="271" spans="2:9" x14ac:dyDescent="0.2">
      <c r="B271">
        <f>'Бланк заказа с НДС'!B271</f>
        <v>0</v>
      </c>
      <c r="I271" s="2">
        <f>'Бланк заказа с НДС'!Q271*1</f>
        <v>0</v>
      </c>
    </row>
    <row r="272" spans="2:9" x14ac:dyDescent="0.2">
      <c r="B272" t="str">
        <f>'Бланк заказа с НДС'!B272</f>
        <v>ТЛТ00004379</v>
      </c>
      <c r="I272" s="2">
        <f>'Бланк заказа с НДС'!Q272*1</f>
        <v>0</v>
      </c>
    </row>
    <row r="273" spans="2:9" x14ac:dyDescent="0.2">
      <c r="B273" t="str">
        <f>'Бланк заказа с НДС'!B273</f>
        <v>ТЛТ00004348</v>
      </c>
      <c r="I273" s="2">
        <f>'Бланк заказа с НДС'!Q273*1</f>
        <v>0</v>
      </c>
    </row>
    <row r="274" spans="2:9" x14ac:dyDescent="0.2">
      <c r="B274" t="str">
        <f>'Бланк заказа с НДС'!B274</f>
        <v>ТЛТ00004350</v>
      </c>
      <c r="I274" s="2">
        <f>'Бланк заказа с НДС'!Q274*1</f>
        <v>0</v>
      </c>
    </row>
    <row r="275" spans="2:9" x14ac:dyDescent="0.2">
      <c r="B275" t="str">
        <f>'Бланк заказа с НДС'!B275</f>
        <v>ТЛТ00004387</v>
      </c>
      <c r="I275" s="2">
        <f>'Бланк заказа с НДС'!Q275*1</f>
        <v>0</v>
      </c>
    </row>
    <row r="276" spans="2:9" x14ac:dyDescent="0.2">
      <c r="B276" t="str">
        <f>'Бланк заказа с НДС'!B276</f>
        <v>ТЛТ00004389</v>
      </c>
      <c r="I276" s="2">
        <f>'Бланк заказа с НДС'!Q276*1</f>
        <v>0</v>
      </c>
    </row>
    <row r="277" spans="2:9" x14ac:dyDescent="0.2">
      <c r="B277" t="str">
        <f>'Бланк заказа с НДС'!B277</f>
        <v>ТЛТ00004192</v>
      </c>
      <c r="I277" s="2">
        <f>'Бланк заказа с НДС'!Q277*1</f>
        <v>0</v>
      </c>
    </row>
    <row r="278" spans="2:9" x14ac:dyDescent="0.2">
      <c r="B278" t="str">
        <f>'Бланк заказа с НДС'!B278</f>
        <v>ТЛТ00004771</v>
      </c>
      <c r="I278" s="2">
        <f>'Бланк заказа с НДС'!Q278*1</f>
        <v>0</v>
      </c>
    </row>
    <row r="279" spans="2:9" x14ac:dyDescent="0.2">
      <c r="B279" t="str">
        <f>'Бланк заказа с НДС'!B279</f>
        <v>ТЛТ00018277</v>
      </c>
      <c r="I279" s="2">
        <f>'Бланк заказа с НДС'!Q279*1</f>
        <v>0</v>
      </c>
    </row>
    <row r="280" spans="2:9" x14ac:dyDescent="0.2">
      <c r="B280" t="str">
        <f>'Бланк заказа с НДС'!B280</f>
        <v>ТЛТ00018278</v>
      </c>
      <c r="I280" s="2">
        <f>'Бланк заказа с НДС'!Q280*1</f>
        <v>0</v>
      </c>
    </row>
    <row r="281" spans="2:9" x14ac:dyDescent="0.2">
      <c r="B281" t="str">
        <f>'Бланк заказа с НДС'!B281</f>
        <v>ТЛТ00018279</v>
      </c>
      <c r="I281" s="2">
        <f>'Бланк заказа с НДС'!Q281*1</f>
        <v>0</v>
      </c>
    </row>
    <row r="282" spans="2:9" x14ac:dyDescent="0.2">
      <c r="B282">
        <f>'Бланк заказа с НДС'!B282</f>
        <v>0</v>
      </c>
      <c r="I282" s="2">
        <f>'Бланк заказа с НДС'!Q282*1</f>
        <v>0</v>
      </c>
    </row>
    <row r="283" spans="2:9" x14ac:dyDescent="0.2">
      <c r="B283" t="str">
        <f>'Бланк заказа с НДС'!B283</f>
        <v>ТЛТ00004522</v>
      </c>
      <c r="I283" s="2">
        <f>'Бланк заказа с НДС'!Q283*1</f>
        <v>0</v>
      </c>
    </row>
    <row r="284" spans="2:9" x14ac:dyDescent="0.2">
      <c r="B284" t="str">
        <f>'Бланк заказа с НДС'!B284</f>
        <v>ТЛТ00004528</v>
      </c>
      <c r="I284" s="2">
        <f>'Бланк заказа с НДС'!Q284*1</f>
        <v>0</v>
      </c>
    </row>
    <row r="285" spans="2:9" x14ac:dyDescent="0.2">
      <c r="B285" t="str">
        <f>'Бланк заказа с НДС'!B285</f>
        <v>ТЛТ00004531</v>
      </c>
      <c r="I285" s="2">
        <f>'Бланк заказа с НДС'!Q285*1</f>
        <v>0</v>
      </c>
    </row>
    <row r="286" spans="2:9" x14ac:dyDescent="0.2">
      <c r="B286">
        <f>'Бланк заказа с НДС'!B286</f>
        <v>0</v>
      </c>
      <c r="I286" s="2">
        <f>'Бланк заказа с НДС'!Q286*1</f>
        <v>0</v>
      </c>
    </row>
    <row r="287" spans="2:9" x14ac:dyDescent="0.2">
      <c r="B287" t="str">
        <f>'Бланк заказа с НДС'!B287</f>
        <v>ТЛТ00004605</v>
      </c>
      <c r="I287" s="2">
        <f>'Бланк заказа с НДС'!Q287*1</f>
        <v>0</v>
      </c>
    </row>
    <row r="288" spans="2:9" x14ac:dyDescent="0.2">
      <c r="B288" t="str">
        <f>'Бланк заказа с НДС'!B288</f>
        <v>ТЛТ00004607</v>
      </c>
      <c r="I288" s="2">
        <f>'Бланк заказа с НДС'!Q288*1</f>
        <v>0</v>
      </c>
    </row>
    <row r="289" spans="2:9" x14ac:dyDescent="0.2">
      <c r="B289">
        <f>'Бланк заказа с НДС'!B289</f>
        <v>0</v>
      </c>
      <c r="I289" s="2">
        <f>'Бланк заказа с НДС'!Q289*1</f>
        <v>0</v>
      </c>
    </row>
    <row r="290" spans="2:9" x14ac:dyDescent="0.2">
      <c r="B290" t="str">
        <f>'Бланк заказа с НДС'!B290</f>
        <v>ТЛТ00004619</v>
      </c>
      <c r="I290" s="2">
        <f>'Бланк заказа с НДС'!Q290*1</f>
        <v>0</v>
      </c>
    </row>
    <row r="291" spans="2:9" x14ac:dyDescent="0.2">
      <c r="B291" t="str">
        <f>'Бланк заказа с НДС'!B291</f>
        <v>ТЛТ00004621</v>
      </c>
      <c r="I291" s="2">
        <f>'Бланк заказа с НДС'!Q291*1</f>
        <v>0</v>
      </c>
    </row>
    <row r="292" spans="2:9" x14ac:dyDescent="0.2">
      <c r="B292" t="str">
        <f>'Бланк заказа с НДС'!B292</f>
        <v>ТЛТ00004623</v>
      </c>
      <c r="I292" s="2">
        <f>'Бланк заказа с НДС'!Q292*1</f>
        <v>0</v>
      </c>
    </row>
    <row r="293" spans="2:9" x14ac:dyDescent="0.2">
      <c r="B293">
        <f>'Бланк заказа с НДС'!B293</f>
        <v>0</v>
      </c>
      <c r="I293" s="2">
        <f>'Бланк заказа с НДС'!Q293*1</f>
        <v>0</v>
      </c>
    </row>
    <row r="294" spans="2:9" x14ac:dyDescent="0.2">
      <c r="B294" t="str">
        <f>'Бланк заказа с НДС'!B294</f>
        <v>ТЛТ00012822</v>
      </c>
      <c r="I294" s="2">
        <f>'Бланк заказа с НДС'!Q294*1</f>
        <v>0</v>
      </c>
    </row>
    <row r="295" spans="2:9" x14ac:dyDescent="0.2">
      <c r="B295" t="str">
        <f>'Бланк заказа с НДС'!B295</f>
        <v>ТЛТ00012823</v>
      </c>
      <c r="I295" s="2">
        <f>'Бланк заказа с НДС'!Q295*1</f>
        <v>0</v>
      </c>
    </row>
    <row r="296" spans="2:9" x14ac:dyDescent="0.2">
      <c r="B296" t="str">
        <f>'Бланк заказа с НДС'!B296</f>
        <v>ТЛТ00012824</v>
      </c>
      <c r="I296" s="2">
        <f>'Бланк заказа с НДС'!Q296*1</f>
        <v>0</v>
      </c>
    </row>
    <row r="297" spans="2:9" x14ac:dyDescent="0.2">
      <c r="B297" t="str">
        <f>'Бланк заказа с НДС'!B297</f>
        <v>ТЛТ00016320</v>
      </c>
      <c r="I297" s="2">
        <f>'Бланк заказа с НДС'!Q297*1</f>
        <v>0</v>
      </c>
    </row>
    <row r="298" spans="2:9" x14ac:dyDescent="0.2">
      <c r="B298">
        <f>'Бланк заказа с НДС'!B298</f>
        <v>0</v>
      </c>
      <c r="I298" s="2">
        <f>'Бланк заказа с НДС'!Q298*1</f>
        <v>0</v>
      </c>
    </row>
    <row r="299" spans="2:9" x14ac:dyDescent="0.2">
      <c r="B299" t="str">
        <f>'Бланк заказа с НДС'!B299</f>
        <v>ТЛТ00012819</v>
      </c>
      <c r="I299" s="2">
        <f>'Бланк заказа с НДС'!Q299*1</f>
        <v>0</v>
      </c>
    </row>
    <row r="300" spans="2:9" x14ac:dyDescent="0.2">
      <c r="B300" t="str">
        <f>'Бланк заказа с НДС'!B300</f>
        <v>ТЛТ00012820</v>
      </c>
      <c r="I300" s="2">
        <f>'Бланк заказа с НДС'!Q300*1</f>
        <v>0</v>
      </c>
    </row>
    <row r="301" spans="2:9" x14ac:dyDescent="0.2">
      <c r="B301" t="str">
        <f>'Бланк заказа с НДС'!B301</f>
        <v>ТЛТ00012821</v>
      </c>
      <c r="I301" s="2">
        <f>'Бланк заказа с НДС'!Q301*1</f>
        <v>0</v>
      </c>
    </row>
    <row r="302" spans="2:9" x14ac:dyDescent="0.2">
      <c r="B302" t="str">
        <f>'Бланк заказа с НДС'!B302</f>
        <v>ТЛТ00012833</v>
      </c>
      <c r="I302" s="2">
        <f>'Бланк заказа с НДС'!Q302*1</f>
        <v>0</v>
      </c>
    </row>
    <row r="303" spans="2:9" x14ac:dyDescent="0.2">
      <c r="B303" t="str">
        <f>'Бланк заказа с НДС'!B303</f>
        <v>ТЛТ00012834</v>
      </c>
      <c r="I303" s="2">
        <f>'Бланк заказа с НДС'!Q303*1</f>
        <v>0</v>
      </c>
    </row>
    <row r="304" spans="2:9" x14ac:dyDescent="0.2">
      <c r="B304">
        <f>'Бланк заказа с НДС'!B304</f>
        <v>0</v>
      </c>
      <c r="I304" s="2">
        <f>'Бланк заказа с НДС'!Q304*1</f>
        <v>0</v>
      </c>
    </row>
    <row r="305" spans="2:9" x14ac:dyDescent="0.2">
      <c r="B305" t="str">
        <f>'Бланк заказа с НДС'!B305</f>
        <v>ТЛТ00018268</v>
      </c>
      <c r="I305" s="2">
        <f>'Бланк заказа с НДС'!Q305*1</f>
        <v>0</v>
      </c>
    </row>
    <row r="306" spans="2:9" x14ac:dyDescent="0.2">
      <c r="B306" t="str">
        <f>'Бланк заказа с НДС'!B306</f>
        <v>ТЛТ00018269</v>
      </c>
      <c r="I306" s="2">
        <f>'Бланк заказа с НДС'!Q306*1</f>
        <v>0</v>
      </c>
    </row>
    <row r="307" spans="2:9" x14ac:dyDescent="0.2">
      <c r="B307" t="str">
        <f>'Бланк заказа с НДС'!B307</f>
        <v>ТЛТ00018270</v>
      </c>
      <c r="I307" s="2">
        <f>'Бланк заказа с НДС'!Q307*1</f>
        <v>0</v>
      </c>
    </row>
    <row r="308" spans="2:9" x14ac:dyDescent="0.2">
      <c r="B308" t="str">
        <f>'Бланк заказа с НДС'!B308</f>
        <v>ТЛТ00018271</v>
      </c>
      <c r="I308" s="2">
        <f>'Бланк заказа с НДС'!Q308*1</f>
        <v>0</v>
      </c>
    </row>
    <row r="309" spans="2:9" x14ac:dyDescent="0.2">
      <c r="B309" t="str">
        <f>'Бланк заказа с НДС'!B309</f>
        <v>ТЛТ00018272</v>
      </c>
      <c r="I309" s="2">
        <f>'Бланк заказа с НДС'!Q309*1</f>
        <v>0</v>
      </c>
    </row>
    <row r="310" spans="2:9" x14ac:dyDescent="0.2">
      <c r="B310" t="str">
        <f>'Бланк заказа с НДС'!B310</f>
        <v>ТЛТ00018273</v>
      </c>
      <c r="I310" s="2">
        <f>'Бланк заказа с НДС'!Q310*1</f>
        <v>0</v>
      </c>
    </row>
    <row r="311" spans="2:9" x14ac:dyDescent="0.2">
      <c r="B311" t="str">
        <f>'Бланк заказа с НДС'!B311</f>
        <v>ТЛТ00018274</v>
      </c>
      <c r="I311" s="2">
        <f>'Бланк заказа с НДС'!Q311*1</f>
        <v>0</v>
      </c>
    </row>
    <row r="312" spans="2:9" x14ac:dyDescent="0.2">
      <c r="B312" t="str">
        <f>'Бланк заказа с НДС'!B312</f>
        <v>ТЛТ00018275</v>
      </c>
      <c r="I312" s="2">
        <f>'Бланк заказа с НДС'!Q312*1</f>
        <v>0</v>
      </c>
    </row>
    <row r="313" spans="2:9" x14ac:dyDescent="0.2">
      <c r="B313" t="str">
        <f>'Бланк заказа с НДС'!B313</f>
        <v>ТЛТ00018276</v>
      </c>
      <c r="I313" s="2">
        <f>'Бланк заказа с НДС'!Q313*1</f>
        <v>0</v>
      </c>
    </row>
    <row r="314" spans="2:9" x14ac:dyDescent="0.2">
      <c r="B314">
        <f>'Бланк заказа с НДС'!B314</f>
        <v>0</v>
      </c>
      <c r="I314" s="2">
        <f>'Бланк заказа с НДС'!Q314*1</f>
        <v>0</v>
      </c>
    </row>
    <row r="315" spans="2:9" x14ac:dyDescent="0.2">
      <c r="B315" t="str">
        <f>'Бланк заказа с НДС'!B315</f>
        <v>ТЛТ00012836</v>
      </c>
      <c r="I315" s="2">
        <f>'Бланк заказа с НДС'!Q315*1</f>
        <v>0</v>
      </c>
    </row>
    <row r="316" spans="2:9" x14ac:dyDescent="0.2">
      <c r="B316" t="str">
        <f>'Бланк заказа с НДС'!B316</f>
        <v>ТЛТ00012837</v>
      </c>
      <c r="I316" s="2">
        <f>'Бланк заказа с НДС'!Q316*1</f>
        <v>0</v>
      </c>
    </row>
    <row r="317" spans="2:9" x14ac:dyDescent="0.2">
      <c r="B317" t="str">
        <f>'Бланк заказа с НДС'!B317</f>
        <v>ТЛТ00012831</v>
      </c>
      <c r="I317" s="2">
        <f>'Бланк заказа с НДС'!Q317*1</f>
        <v>0</v>
      </c>
    </row>
    <row r="318" spans="2:9" x14ac:dyDescent="0.2">
      <c r="B318" t="str">
        <f>'Бланк заказа с НДС'!B318</f>
        <v>ТЛТ00012832</v>
      </c>
      <c r="I318" s="2">
        <f>'Бланк заказа с НДС'!Q318*1</f>
        <v>0</v>
      </c>
    </row>
    <row r="319" spans="2:9" x14ac:dyDescent="0.2">
      <c r="B319" t="str">
        <f>'Бланк заказа с НДС'!B319</f>
        <v>ТЛТ00012826</v>
      </c>
      <c r="I319" s="2">
        <f>'Бланк заказа с НДС'!Q319*1</f>
        <v>0</v>
      </c>
    </row>
    <row r="320" spans="2:9" x14ac:dyDescent="0.2">
      <c r="B320" t="str">
        <f>'Бланк заказа с НДС'!B320</f>
        <v>ТЛТ00012818</v>
      </c>
      <c r="I320" s="2">
        <f>'Бланк заказа с НДС'!Q320*1</f>
        <v>0</v>
      </c>
    </row>
    <row r="321" spans="2:9" x14ac:dyDescent="0.2">
      <c r="B321" t="str">
        <f>'Бланк заказа с НДС'!B321</f>
        <v>ТЛТ00016322</v>
      </c>
      <c r="I321" s="2">
        <f>'Бланк заказа с НДС'!Q321*1</f>
        <v>0</v>
      </c>
    </row>
    <row r="322" spans="2:9" x14ac:dyDescent="0.2">
      <c r="B322" t="str">
        <f>'Бланк заказа с НДС'!B322</f>
        <v>ТЛТ00016326</v>
      </c>
      <c r="I322" s="2">
        <f>'Бланк заказа с НДС'!Q322*1</f>
        <v>0</v>
      </c>
    </row>
    <row r="323" spans="2:9" x14ac:dyDescent="0.2">
      <c r="B323" t="str">
        <f>'Бланк заказа с НДС'!B323</f>
        <v>ТЛТ00016328</v>
      </c>
      <c r="I323" s="2">
        <f>'Бланк заказа с НДС'!Q323*1</f>
        <v>0</v>
      </c>
    </row>
    <row r="324" spans="2:9" x14ac:dyDescent="0.2">
      <c r="B324" t="str">
        <f>'Бланк заказа с НДС'!B324</f>
        <v>ТЛТ00019598</v>
      </c>
      <c r="I324" s="2">
        <f>'Бланк заказа с НДС'!Q324*1</f>
        <v>0</v>
      </c>
    </row>
    <row r="325" spans="2:9" x14ac:dyDescent="0.2">
      <c r="B325" t="str">
        <f>'Бланк заказа с НДС'!B325</f>
        <v>ТЛТ00019599</v>
      </c>
      <c r="I325" s="2">
        <f>'Бланк заказа с НДС'!Q325*1</f>
        <v>0</v>
      </c>
    </row>
    <row r="326" spans="2:9" x14ac:dyDescent="0.2">
      <c r="B326">
        <f>'Бланк заказа с НДС'!B326</f>
        <v>0</v>
      </c>
      <c r="I326" s="2">
        <f>'Бланк заказа с НДС'!Q326*1</f>
        <v>0</v>
      </c>
    </row>
    <row r="327" spans="2:9" x14ac:dyDescent="0.2">
      <c r="B327" t="str">
        <f>'Бланк заказа с НДС'!B327</f>
        <v>ТЛТ00004580</v>
      </c>
      <c r="I327" s="2">
        <f>'Бланк заказа с НДС'!Q327*1</f>
        <v>0</v>
      </c>
    </row>
    <row r="328" spans="2:9" x14ac:dyDescent="0.2">
      <c r="B328" t="str">
        <f>'Бланк заказа с НДС'!B328</f>
        <v>ТЛТ00004578</v>
      </c>
      <c r="I328" s="2">
        <f>'Бланк заказа с НДС'!Q328*1</f>
        <v>0</v>
      </c>
    </row>
    <row r="329" spans="2:9" x14ac:dyDescent="0.2">
      <c r="B329" t="str">
        <f>'Бланк заказа с НДС'!B329</f>
        <v>ТЛТ00004576</v>
      </c>
      <c r="I329" s="2">
        <f>'Бланк заказа с НДС'!Q329*1</f>
        <v>0</v>
      </c>
    </row>
    <row r="330" spans="2:9" x14ac:dyDescent="0.2">
      <c r="B330" t="str">
        <f>'Бланк заказа с НДС'!B330</f>
        <v>ТЛТ00004574</v>
      </c>
      <c r="I330" s="2">
        <f>'Бланк заказа с НДС'!Q330*1</f>
        <v>0</v>
      </c>
    </row>
    <row r="331" spans="2:9" x14ac:dyDescent="0.2">
      <c r="B331" t="str">
        <f>'Бланк заказа с НДС'!B331</f>
        <v>ТЛТ00012878</v>
      </c>
      <c r="I331" s="2">
        <f>'Бланк заказа с НДС'!Q331*1</f>
        <v>0</v>
      </c>
    </row>
    <row r="332" spans="2:9" x14ac:dyDescent="0.2">
      <c r="B332">
        <f>'Бланк заказа с НДС'!B332</f>
        <v>0</v>
      </c>
      <c r="I332" s="2">
        <f>'Бланк заказа с НДС'!Q332*1</f>
        <v>0</v>
      </c>
    </row>
    <row r="333" spans="2:9" x14ac:dyDescent="0.2">
      <c r="B333" t="str">
        <f>'Бланк заказа с НДС'!B333</f>
        <v>ТЛТ00004584</v>
      </c>
      <c r="I333" s="2">
        <f>'Бланк заказа с НДС'!Q333*1</f>
        <v>0</v>
      </c>
    </row>
    <row r="334" spans="2:9" x14ac:dyDescent="0.2">
      <c r="B334" t="str">
        <f>'Бланк заказа с НДС'!B334</f>
        <v>ТЛТ00004587</v>
      </c>
      <c r="I334" s="2">
        <f>'Бланк заказа с НДС'!Q334*1</f>
        <v>0</v>
      </c>
    </row>
    <row r="335" spans="2:9" x14ac:dyDescent="0.2">
      <c r="B335" t="str">
        <f>'Бланк заказа с НДС'!B335</f>
        <v>ТЛТ00004589</v>
      </c>
      <c r="I335" s="2">
        <f>'Бланк заказа с НДС'!Q335*1</f>
        <v>0</v>
      </c>
    </row>
    <row r="336" spans="2:9" x14ac:dyDescent="0.2">
      <c r="B336" t="str">
        <f>'Бланк заказа с НДС'!B336</f>
        <v>ТЛТ00004582</v>
      </c>
      <c r="I336" s="2">
        <f>'Бланк заказа с НДС'!Q336*1</f>
        <v>0</v>
      </c>
    </row>
    <row r="337" spans="2:9" x14ac:dyDescent="0.2">
      <c r="B337">
        <f>'Бланк заказа с НДС'!B337</f>
        <v>0</v>
      </c>
      <c r="I337" s="2">
        <f>'Бланк заказа с НДС'!Q337*1</f>
        <v>0</v>
      </c>
    </row>
    <row r="338" spans="2:9" x14ac:dyDescent="0.2">
      <c r="B338" t="str">
        <f>'Бланк заказа с НДС'!B338</f>
        <v>ТЛТ00004556</v>
      </c>
      <c r="I338" s="2">
        <f>'Бланк заказа с НДС'!Q338*1</f>
        <v>0</v>
      </c>
    </row>
    <row r="339" spans="2:9" x14ac:dyDescent="0.2">
      <c r="B339" t="str">
        <f>'Бланк заказа с НДС'!B339</f>
        <v>ТЛТ00004558</v>
      </c>
      <c r="I339" s="2">
        <f>'Бланк заказа с НДС'!Q339*1</f>
        <v>0</v>
      </c>
    </row>
    <row r="340" spans="2:9" x14ac:dyDescent="0.2">
      <c r="B340">
        <f>'Бланк заказа с НДС'!B340</f>
        <v>0</v>
      </c>
      <c r="I340" s="2">
        <f>'Бланк заказа с НДС'!Q340*1</f>
        <v>0</v>
      </c>
    </row>
    <row r="341" spans="2:9" x14ac:dyDescent="0.2">
      <c r="B341">
        <f>'Бланк заказа с НДС'!B341</f>
        <v>0</v>
      </c>
      <c r="I341" s="2"/>
    </row>
    <row r="342" spans="2:9" x14ac:dyDescent="0.2">
      <c r="B342">
        <f>'Бланк заказа с НДС'!B342</f>
        <v>0</v>
      </c>
      <c r="I342" s="2">
        <f>'Бланк заказа с НДС'!Q342*1</f>
        <v>0</v>
      </c>
    </row>
    <row r="343" spans="2:9" x14ac:dyDescent="0.2">
      <c r="B343">
        <f>'Бланк заказа с НДС'!B343</f>
        <v>0</v>
      </c>
      <c r="I343" s="2">
        <f>'Бланк заказа с НДС'!Q343*1</f>
        <v>0</v>
      </c>
    </row>
    <row r="344" spans="2:9" x14ac:dyDescent="0.2">
      <c r="B344">
        <f>'Бланк заказа с НДС'!B344</f>
        <v>0</v>
      </c>
      <c r="I344" s="2">
        <f>'Бланк заказа с НДС'!Q344*1</f>
        <v>0</v>
      </c>
    </row>
    <row r="345" spans="2:9" x14ac:dyDescent="0.2">
      <c r="B345">
        <f>'Бланк заказа с НДС'!B345</f>
        <v>0</v>
      </c>
      <c r="I345" s="2">
        <f>'Бланк заказа с НДС'!Q345*1</f>
        <v>0</v>
      </c>
    </row>
    <row r="346" spans="2:9" x14ac:dyDescent="0.2">
      <c r="B346">
        <f>'Бланк заказа с НДС'!B354</f>
        <v>0</v>
      </c>
      <c r="I346" s="2">
        <f>'Бланк заказа с НДС'!Q354*1</f>
        <v>0</v>
      </c>
    </row>
    <row r="347" spans="2:9" x14ac:dyDescent="0.2">
      <c r="B347">
        <f>'Бланк заказа с НДС'!B355</f>
        <v>0</v>
      </c>
      <c r="I347" s="2">
        <f>'Бланк заказа с НДС'!Q355*1</f>
        <v>0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48"/>
  <sheetViews>
    <sheetView showZeros="0" tabSelected="1" zoomScale="70" zoomScaleNormal="70" zoomScaleSheetLayoutView="85" workbookViewId="0">
      <pane xSplit="11" ySplit="5" topLeftCell="M42" activePane="bottomRight" state="frozen"/>
      <selection pane="topRight" activeCell="J1" sqref="J1"/>
      <selection pane="bottomLeft" activeCell="A6" sqref="A6"/>
      <selection pane="bottomRight" activeCell="D43" sqref="D43"/>
    </sheetView>
  </sheetViews>
  <sheetFormatPr defaultColWidth="1.140625" defaultRowHeight="22.5" x14ac:dyDescent="0.25"/>
  <cols>
    <col min="1" max="1" width="9" style="3" customWidth="1"/>
    <col min="2" max="2" width="18.7109375" style="4" customWidth="1"/>
    <col min="3" max="3" width="28.28515625" style="314" customWidth="1"/>
    <col min="4" max="4" width="29.28515625" style="314" customWidth="1"/>
    <col min="5" max="5" width="16.28515625" style="315" customWidth="1"/>
    <col min="6" max="6" width="29.140625" style="5" customWidth="1"/>
    <col min="7" max="7" width="23.5703125" style="6" customWidth="1"/>
    <col min="8" max="8" width="7.140625" style="7" customWidth="1"/>
    <col min="9" max="9" width="21.85546875" style="7" customWidth="1"/>
    <col min="10" max="10" width="21" style="7" customWidth="1"/>
    <col min="11" max="11" width="17.28515625" style="7" customWidth="1"/>
    <col min="12" max="12" width="86.140625" style="7" customWidth="1"/>
    <col min="13" max="13" width="15.140625" style="5" customWidth="1"/>
    <col min="14" max="14" width="14.140625" style="149" customWidth="1"/>
    <col min="15" max="15" width="14.140625" style="9" customWidth="1"/>
    <col min="16" max="16" width="12.42578125" style="3" customWidth="1"/>
    <col min="17" max="17" width="12.5703125" style="8" customWidth="1"/>
    <col min="18" max="18" width="19.7109375" style="10" customWidth="1"/>
    <col min="19" max="20" width="10.140625" style="10" hidden="1" customWidth="1"/>
    <col min="21" max="21" width="15.42578125" style="8" customWidth="1"/>
    <col min="22" max="22" width="16.85546875" style="8" customWidth="1"/>
    <col min="23" max="23" width="11" style="8" hidden="1" customWidth="1"/>
    <col min="24" max="24" width="11" style="11" hidden="1" customWidth="1"/>
    <col min="25" max="32" width="11" style="2" hidden="1" customWidth="1"/>
    <col min="33" max="33" width="0" style="2" hidden="1" customWidth="1"/>
    <col min="34" max="16384" width="1.140625" style="2"/>
  </cols>
  <sheetData>
    <row r="1" spans="1:29" s="13" customFormat="1" ht="25.5" customHeight="1" x14ac:dyDescent="0.25">
      <c r="A1" s="139"/>
      <c r="B1" s="140"/>
      <c r="C1" s="317"/>
      <c r="D1" s="317"/>
      <c r="E1" s="316"/>
      <c r="F1" s="140"/>
      <c r="G1" s="140"/>
      <c r="H1" s="140"/>
      <c r="I1" s="140"/>
      <c r="J1" s="222"/>
      <c r="K1" s="222"/>
      <c r="L1" s="140" t="s">
        <v>1141</v>
      </c>
      <c r="M1" s="140"/>
      <c r="N1" s="143"/>
      <c r="O1" s="141"/>
      <c r="P1" s="140"/>
      <c r="Q1" s="140"/>
      <c r="R1" s="140"/>
      <c r="S1" s="140"/>
      <c r="T1" s="140"/>
      <c r="U1" s="140"/>
      <c r="V1" s="142"/>
      <c r="W1" s="10"/>
      <c r="X1" s="12"/>
    </row>
    <row r="2" spans="1:29" s="13" customFormat="1" ht="21.75" customHeight="1" x14ac:dyDescent="0.25">
      <c r="A2" s="14" t="s">
        <v>0</v>
      </c>
      <c r="B2" s="15"/>
      <c r="C2" s="312"/>
      <c r="D2" s="312"/>
      <c r="E2" s="313"/>
      <c r="F2" s="14"/>
      <c r="G2" s="16"/>
      <c r="H2" s="14"/>
      <c r="I2" s="14"/>
      <c r="J2" s="223"/>
      <c r="K2" s="223"/>
      <c r="L2" s="14"/>
      <c r="M2" s="17"/>
      <c r="N2" s="144"/>
      <c r="O2" s="18"/>
      <c r="P2" s="17"/>
      <c r="Q2" s="113">
        <f>Q342</f>
        <v>0</v>
      </c>
      <c r="R2" s="150">
        <f>R342</f>
        <v>0</v>
      </c>
      <c r="S2" s="17"/>
      <c r="T2" s="17"/>
      <c r="U2" s="17"/>
      <c r="V2" s="17"/>
      <c r="W2" s="19"/>
      <c r="X2" s="12"/>
    </row>
    <row r="3" spans="1:29" s="114" customFormat="1" ht="28.5" customHeight="1" x14ac:dyDescent="0.3">
      <c r="A3" s="20">
        <v>1</v>
      </c>
      <c r="B3" s="20">
        <v>2</v>
      </c>
      <c r="C3" s="267"/>
      <c r="D3" s="267"/>
      <c r="E3" s="305"/>
      <c r="F3" s="20">
        <v>3</v>
      </c>
      <c r="G3" s="20">
        <v>4</v>
      </c>
      <c r="H3" s="20">
        <v>5</v>
      </c>
      <c r="I3" s="20">
        <v>6</v>
      </c>
      <c r="J3" s="224"/>
      <c r="K3" s="224">
        <v>7</v>
      </c>
      <c r="L3" s="20">
        <v>8</v>
      </c>
      <c r="M3" s="20">
        <v>9</v>
      </c>
      <c r="N3" s="20">
        <v>10</v>
      </c>
      <c r="O3" s="20">
        <v>11</v>
      </c>
      <c r="P3" s="20">
        <v>12</v>
      </c>
      <c r="Q3" s="20">
        <v>13</v>
      </c>
      <c r="R3" s="20">
        <v>14</v>
      </c>
      <c r="S3" s="20">
        <v>15</v>
      </c>
      <c r="T3" s="20">
        <v>16</v>
      </c>
      <c r="U3" s="20">
        <v>17</v>
      </c>
      <c r="V3" s="20">
        <v>18</v>
      </c>
      <c r="W3" s="21"/>
      <c r="X3" s="22"/>
      <c r="Y3" s="23"/>
      <c r="Z3" s="23"/>
      <c r="AA3" s="23"/>
      <c r="AB3" s="23"/>
    </row>
    <row r="4" spans="1:29" s="115" customFormat="1" ht="55.5" customHeight="1" x14ac:dyDescent="0.2">
      <c r="A4" s="24" t="s">
        <v>1</v>
      </c>
      <c r="B4" s="24" t="s">
        <v>2</v>
      </c>
      <c r="C4" s="268" t="s">
        <v>1322</v>
      </c>
      <c r="D4" s="268" t="s">
        <v>1323</v>
      </c>
      <c r="E4" s="268" t="s">
        <v>1324</v>
      </c>
      <c r="F4" s="24" t="s">
        <v>3</v>
      </c>
      <c r="G4" s="24" t="s">
        <v>4</v>
      </c>
      <c r="H4" s="24"/>
      <c r="I4" s="24" t="s">
        <v>1235</v>
      </c>
      <c r="J4" s="225" t="s">
        <v>1236</v>
      </c>
      <c r="K4" s="225" t="s">
        <v>6</v>
      </c>
      <c r="L4" s="24" t="s">
        <v>7</v>
      </c>
      <c r="M4" s="24" t="s">
        <v>1234</v>
      </c>
      <c r="N4" s="145" t="s">
        <v>1269</v>
      </c>
      <c r="O4" s="24" t="s">
        <v>8</v>
      </c>
      <c r="P4" s="24" t="s">
        <v>9</v>
      </c>
      <c r="Q4" s="25" t="s">
        <v>10</v>
      </c>
      <c r="R4" s="24" t="s">
        <v>11</v>
      </c>
      <c r="S4" s="24" t="s">
        <v>12</v>
      </c>
      <c r="T4" s="24" t="s">
        <v>13</v>
      </c>
      <c r="U4" s="24" t="s">
        <v>14</v>
      </c>
      <c r="V4" s="24" t="s">
        <v>15</v>
      </c>
      <c r="W4" s="21" t="s">
        <v>1133</v>
      </c>
      <c r="X4" s="26"/>
      <c r="Y4" s="27"/>
      <c r="Z4" s="27"/>
      <c r="AA4" s="27"/>
      <c r="AB4" s="27"/>
    </row>
    <row r="5" spans="1:29" s="116" customFormat="1" ht="22.5" customHeight="1" x14ac:dyDescent="0.25">
      <c r="A5" s="28"/>
      <c r="B5" s="29"/>
      <c r="C5" s="277"/>
      <c r="D5" s="277"/>
      <c r="E5" s="306"/>
      <c r="F5" s="30"/>
      <c r="G5" s="102"/>
      <c r="H5" s="30"/>
      <c r="I5" s="30"/>
      <c r="J5" s="226"/>
      <c r="K5" s="226"/>
      <c r="L5" s="31"/>
      <c r="M5" s="32"/>
      <c r="N5" s="146"/>
      <c r="O5" s="18"/>
      <c r="P5" s="32"/>
      <c r="Q5" s="32"/>
      <c r="R5" s="32"/>
      <c r="S5" s="32"/>
      <c r="T5" s="32"/>
      <c r="U5" s="32"/>
      <c r="V5" s="32"/>
      <c r="W5" s="33"/>
      <c r="X5" s="34"/>
      <c r="Y5" s="35"/>
      <c r="Z5" s="35" t="s">
        <v>16</v>
      </c>
      <c r="AA5" s="35"/>
      <c r="AB5" s="35"/>
    </row>
    <row r="6" spans="1:29" s="52" customFormat="1" ht="20.25" customHeight="1" x14ac:dyDescent="0.2">
      <c r="A6" s="89">
        <f>_xlfn.AGGREGATE(3,3,$B$6:B6)</f>
        <v>1</v>
      </c>
      <c r="B6" s="37" t="s">
        <v>17</v>
      </c>
      <c r="C6" s="320" t="s">
        <v>1345</v>
      </c>
      <c r="D6" s="304" t="s">
        <v>1344</v>
      </c>
      <c r="E6" s="321">
        <v>46598</v>
      </c>
      <c r="F6" s="37" t="s">
        <v>18</v>
      </c>
      <c r="G6" s="91">
        <v>21012904082</v>
      </c>
      <c r="H6" s="38" t="s">
        <v>19</v>
      </c>
      <c r="I6" s="91">
        <v>4612728050012</v>
      </c>
      <c r="J6" s="91">
        <v>4658790008513</v>
      </c>
      <c r="K6" s="227" t="s">
        <v>20</v>
      </c>
      <c r="L6" s="39" t="s">
        <v>1203</v>
      </c>
      <c r="M6" s="103">
        <v>436.15</v>
      </c>
      <c r="N6" s="103">
        <v>436.15</v>
      </c>
      <c r="O6" s="18">
        <f>N6/M6-1</f>
        <v>0</v>
      </c>
      <c r="P6" s="40">
        <v>20</v>
      </c>
      <c r="Q6" s="120"/>
      <c r="R6" s="103">
        <f t="shared" ref="R6:R37" si="0">N6*Q6</f>
        <v>0</v>
      </c>
      <c r="S6" s="40">
        <v>0.55000000000000004</v>
      </c>
      <c r="T6" s="36">
        <v>0.52</v>
      </c>
      <c r="U6" s="36">
        <f t="shared" ref="U6:U37" si="1">Q6*S6</f>
        <v>0</v>
      </c>
      <c r="V6" s="36">
        <f t="shared" ref="V6:V37" si="2">Q6*T6</f>
        <v>0</v>
      </c>
      <c r="W6" s="36">
        <f t="shared" ref="W6:W69" si="3">IF(H6="о",IF(Q6&gt;0,1,0),IF(H6="з",IF(Q6&gt;0,1,0),0))</f>
        <v>0</v>
      </c>
      <c r="X6" s="41">
        <f>IFERROR(VLOOKUP(B6,Лист2!A:B,2,0),0)</f>
        <v>1</v>
      </c>
      <c r="Y6" s="42">
        <f t="shared" ref="Y6:Y69" si="4">N6-X6</f>
        <v>435.15</v>
      </c>
      <c r="Z6" s="42"/>
      <c r="AA6" s="43"/>
      <c r="AB6" s="43">
        <f>ROUND(N6,0)</f>
        <v>436</v>
      </c>
      <c r="AC6" s="52">
        <f>N6-AB6</f>
        <v>0.14999999999997726</v>
      </c>
    </row>
    <row r="7" spans="1:29" s="52" customFormat="1" ht="33" customHeight="1" x14ac:dyDescent="0.2">
      <c r="A7" s="89">
        <f>_xlfn.AGGREGATE(3,3,$B$6:B7)</f>
        <v>2</v>
      </c>
      <c r="B7" s="37" t="s">
        <v>21</v>
      </c>
      <c r="C7" s="320" t="s">
        <v>1345</v>
      </c>
      <c r="D7" s="304" t="s">
        <v>1344</v>
      </c>
      <c r="E7" s="321">
        <v>46598</v>
      </c>
      <c r="F7" s="37" t="s">
        <v>22</v>
      </c>
      <c r="G7" s="91">
        <v>21012904082</v>
      </c>
      <c r="H7" s="38" t="s">
        <v>19</v>
      </c>
      <c r="I7" s="91">
        <v>4612728050029</v>
      </c>
      <c r="J7" s="91">
        <v>4658790008520</v>
      </c>
      <c r="K7" s="227" t="s">
        <v>23</v>
      </c>
      <c r="L7" s="39" t="s">
        <v>24</v>
      </c>
      <c r="M7" s="103">
        <v>504.26</v>
      </c>
      <c r="N7" s="103">
        <v>504.26</v>
      </c>
      <c r="O7" s="18">
        <f t="shared" ref="O7:O69" si="5">N7/M7-1</f>
        <v>0</v>
      </c>
      <c r="P7" s="40">
        <v>20</v>
      </c>
      <c r="Q7" s="120"/>
      <c r="R7" s="103">
        <f t="shared" si="0"/>
        <v>0</v>
      </c>
      <c r="S7" s="40">
        <v>0.65</v>
      </c>
      <c r="T7" s="36">
        <v>0.62</v>
      </c>
      <c r="U7" s="36">
        <f t="shared" si="1"/>
        <v>0</v>
      </c>
      <c r="V7" s="36">
        <f t="shared" si="2"/>
        <v>0</v>
      </c>
      <c r="W7" s="36">
        <f t="shared" si="3"/>
        <v>0</v>
      </c>
      <c r="X7" s="41">
        <f>IFERROR(VLOOKUP(B7,Лист2!A:B,2,0),0)</f>
        <v>1</v>
      </c>
      <c r="Y7" s="42">
        <f t="shared" si="4"/>
        <v>503.26</v>
      </c>
      <c r="Z7" s="42"/>
      <c r="AA7" s="43"/>
      <c r="AB7" s="43">
        <f t="shared" ref="AB7:AB70" si="6">ROUND(N7,0)</f>
        <v>504</v>
      </c>
      <c r="AC7" s="52">
        <f t="shared" ref="AC7:AC70" si="7">N7-AB7</f>
        <v>0.25999999999999091</v>
      </c>
    </row>
    <row r="8" spans="1:29" s="52" customFormat="1" ht="20.25" customHeight="1" x14ac:dyDescent="0.2">
      <c r="A8" s="89">
        <f>_xlfn.AGGREGATE(3,3,$B$6:B8)</f>
        <v>3</v>
      </c>
      <c r="B8" s="37" t="s">
        <v>25</v>
      </c>
      <c r="C8" s="320" t="s">
        <v>1340</v>
      </c>
      <c r="D8" s="318" t="s">
        <v>1341</v>
      </c>
      <c r="E8" s="321">
        <v>47019</v>
      </c>
      <c r="F8" s="37" t="s">
        <v>26</v>
      </c>
      <c r="G8" s="91" t="s">
        <v>27</v>
      </c>
      <c r="H8" s="38" t="s">
        <v>19</v>
      </c>
      <c r="I8" s="91">
        <v>4612728050036</v>
      </c>
      <c r="J8" s="91">
        <v>4658790008537</v>
      </c>
      <c r="K8" s="227" t="s">
        <v>28</v>
      </c>
      <c r="L8" s="39" t="s">
        <v>29</v>
      </c>
      <c r="M8" s="103">
        <v>390.4</v>
      </c>
      <c r="N8" s="103">
        <v>390.4</v>
      </c>
      <c r="O8" s="18">
        <f t="shared" si="5"/>
        <v>0</v>
      </c>
      <c r="P8" s="40">
        <v>20</v>
      </c>
      <c r="Q8" s="120"/>
      <c r="R8" s="103">
        <f t="shared" si="0"/>
        <v>0</v>
      </c>
      <c r="S8" s="40">
        <v>0.49</v>
      </c>
      <c r="T8" s="36">
        <v>0.46</v>
      </c>
      <c r="U8" s="36">
        <f t="shared" si="1"/>
        <v>0</v>
      </c>
      <c r="V8" s="36">
        <f t="shared" si="2"/>
        <v>0</v>
      </c>
      <c r="W8" s="36">
        <f t="shared" si="3"/>
        <v>0</v>
      </c>
      <c r="X8" s="41">
        <f>IFERROR(VLOOKUP(B8,Лист2!A:B,2,0),0)</f>
        <v>1</v>
      </c>
      <c r="Y8" s="42">
        <f t="shared" si="4"/>
        <v>389.4</v>
      </c>
      <c r="Z8" s="42"/>
      <c r="AA8" s="43"/>
      <c r="AB8" s="43">
        <f t="shared" si="6"/>
        <v>390</v>
      </c>
      <c r="AC8" s="52">
        <f t="shared" si="7"/>
        <v>0.39999999999997726</v>
      </c>
    </row>
    <row r="9" spans="1:29" s="52" customFormat="1" ht="33.75" customHeight="1" x14ac:dyDescent="0.2">
      <c r="A9" s="89">
        <f>_xlfn.AGGREGATE(3,3,$B$6:B9)</f>
        <v>4</v>
      </c>
      <c r="B9" s="37" t="s">
        <v>30</v>
      </c>
      <c r="C9" s="320" t="s">
        <v>1340</v>
      </c>
      <c r="D9" s="304" t="s">
        <v>1341</v>
      </c>
      <c r="E9" s="321">
        <v>47019</v>
      </c>
      <c r="F9" s="37" t="s">
        <v>31</v>
      </c>
      <c r="G9" s="91" t="s">
        <v>32</v>
      </c>
      <c r="H9" s="38" t="s">
        <v>19</v>
      </c>
      <c r="I9" s="91">
        <v>4612728050043</v>
      </c>
      <c r="J9" s="91">
        <v>4658790008544</v>
      </c>
      <c r="K9" s="227" t="s">
        <v>33</v>
      </c>
      <c r="L9" s="39" t="s">
        <v>34</v>
      </c>
      <c r="M9" s="103">
        <v>451.4</v>
      </c>
      <c r="N9" s="103">
        <v>451.4</v>
      </c>
      <c r="O9" s="18">
        <f t="shared" si="5"/>
        <v>0</v>
      </c>
      <c r="P9" s="40">
        <v>20</v>
      </c>
      <c r="Q9" s="120"/>
      <c r="R9" s="103">
        <f t="shared" si="0"/>
        <v>0</v>
      </c>
      <c r="S9" s="40">
        <v>0.59</v>
      </c>
      <c r="T9" s="36">
        <v>0.56000000000000005</v>
      </c>
      <c r="U9" s="36">
        <f t="shared" si="1"/>
        <v>0</v>
      </c>
      <c r="V9" s="36">
        <f t="shared" si="2"/>
        <v>0</v>
      </c>
      <c r="W9" s="36">
        <f t="shared" si="3"/>
        <v>0</v>
      </c>
      <c r="X9" s="41">
        <f>IFERROR(VLOOKUP(B9,Лист2!A:B,2,0),0)</f>
        <v>1</v>
      </c>
      <c r="Y9" s="42">
        <f t="shared" si="4"/>
        <v>450.4</v>
      </c>
      <c r="Z9" s="42"/>
      <c r="AA9" s="43"/>
      <c r="AB9" s="43">
        <f t="shared" si="6"/>
        <v>451</v>
      </c>
      <c r="AC9" s="52">
        <f t="shared" si="7"/>
        <v>0.39999999999997726</v>
      </c>
    </row>
    <row r="10" spans="1:29" s="52" customFormat="1" ht="30.75" customHeight="1" x14ac:dyDescent="0.2">
      <c r="A10" s="89">
        <f>_xlfn.AGGREGATE(3,3,$B$6:B10)</f>
        <v>5</v>
      </c>
      <c r="B10" s="37" t="s">
        <v>35</v>
      </c>
      <c r="C10" s="320" t="s">
        <v>1340</v>
      </c>
      <c r="D10" s="304" t="s">
        <v>1341</v>
      </c>
      <c r="E10" s="321">
        <v>47019</v>
      </c>
      <c r="F10" s="44" t="s">
        <v>36</v>
      </c>
      <c r="G10" s="91" t="s">
        <v>37</v>
      </c>
      <c r="H10" s="36" t="s">
        <v>19</v>
      </c>
      <c r="I10" s="91">
        <v>4612728050050</v>
      </c>
      <c r="J10" s="91">
        <v>4658790008612</v>
      </c>
      <c r="K10" s="227" t="s">
        <v>38</v>
      </c>
      <c r="L10" s="39" t="s">
        <v>39</v>
      </c>
      <c r="M10" s="103">
        <v>335.5</v>
      </c>
      <c r="N10" s="103">
        <v>335.5</v>
      </c>
      <c r="O10" s="18">
        <f t="shared" si="5"/>
        <v>0</v>
      </c>
      <c r="P10" s="40">
        <v>20</v>
      </c>
      <c r="Q10" s="120"/>
      <c r="R10" s="103">
        <f t="shared" si="0"/>
        <v>0</v>
      </c>
      <c r="S10" s="40">
        <v>0.36</v>
      </c>
      <c r="T10" s="36">
        <v>0.33</v>
      </c>
      <c r="U10" s="36">
        <f t="shared" si="1"/>
        <v>0</v>
      </c>
      <c r="V10" s="36">
        <f t="shared" si="2"/>
        <v>0</v>
      </c>
      <c r="W10" s="36">
        <f t="shared" si="3"/>
        <v>0</v>
      </c>
      <c r="X10" s="41">
        <f>IFERROR(VLOOKUP(B10,Лист2!A:B,2,0),0)</f>
        <v>1</v>
      </c>
      <c r="Y10" s="42">
        <f t="shared" si="4"/>
        <v>334.5</v>
      </c>
      <c r="Z10" s="42"/>
      <c r="AA10" s="43"/>
      <c r="AB10" s="43">
        <f t="shared" si="6"/>
        <v>336</v>
      </c>
      <c r="AC10" s="52">
        <f t="shared" si="7"/>
        <v>-0.5</v>
      </c>
    </row>
    <row r="11" spans="1:29" s="52" customFormat="1" ht="35.25" customHeight="1" x14ac:dyDescent="0.2">
      <c r="A11" s="89">
        <f>_xlfn.AGGREGATE(3,3,$B$6:B11)</f>
        <v>6</v>
      </c>
      <c r="B11" s="37" t="s">
        <v>40</v>
      </c>
      <c r="C11" s="320" t="s">
        <v>1340</v>
      </c>
      <c r="D11" s="304" t="s">
        <v>1341</v>
      </c>
      <c r="E11" s="321">
        <v>47019</v>
      </c>
      <c r="F11" s="44" t="s">
        <v>41</v>
      </c>
      <c r="G11" s="91" t="s">
        <v>37</v>
      </c>
      <c r="H11" s="36" t="s">
        <v>19</v>
      </c>
      <c r="I11" s="91">
        <v>4612728050067</v>
      </c>
      <c r="J11" s="91">
        <v>4658790008629</v>
      </c>
      <c r="K11" s="227" t="s">
        <v>42</v>
      </c>
      <c r="L11" s="39" t="s">
        <v>43</v>
      </c>
      <c r="M11" s="103">
        <v>368.04</v>
      </c>
      <c r="N11" s="103">
        <v>368.04</v>
      </c>
      <c r="O11" s="18">
        <f t="shared" si="5"/>
        <v>0</v>
      </c>
      <c r="P11" s="40">
        <v>20</v>
      </c>
      <c r="Q11" s="120"/>
      <c r="R11" s="103">
        <f t="shared" si="0"/>
        <v>0</v>
      </c>
      <c r="S11" s="40">
        <v>0.42</v>
      </c>
      <c r="T11" s="36">
        <v>0.39</v>
      </c>
      <c r="U11" s="36">
        <f t="shared" si="1"/>
        <v>0</v>
      </c>
      <c r="V11" s="36">
        <f t="shared" si="2"/>
        <v>0</v>
      </c>
      <c r="W11" s="36">
        <f t="shared" si="3"/>
        <v>0</v>
      </c>
      <c r="X11" s="41">
        <f>IFERROR(VLOOKUP(B11,Лист2!A:B,2,0),0)</f>
        <v>1</v>
      </c>
      <c r="Y11" s="42">
        <f t="shared" si="4"/>
        <v>367.04</v>
      </c>
      <c r="Z11" s="42"/>
      <c r="AA11" s="43"/>
      <c r="AB11" s="43">
        <f t="shared" si="6"/>
        <v>368</v>
      </c>
      <c r="AC11" s="52">
        <f t="shared" si="7"/>
        <v>4.0000000000020464E-2</v>
      </c>
    </row>
    <row r="12" spans="1:29" s="52" customFormat="1" ht="31.5" x14ac:dyDescent="0.2">
      <c r="A12" s="89">
        <f>_xlfn.AGGREGATE(3,3,$B$6:B12)</f>
        <v>7</v>
      </c>
      <c r="B12" s="37" t="s">
        <v>44</v>
      </c>
      <c r="C12" s="320" t="s">
        <v>1345</v>
      </c>
      <c r="D12" s="304" t="s">
        <v>1344</v>
      </c>
      <c r="E12" s="321">
        <v>46598</v>
      </c>
      <c r="F12" s="37" t="s">
        <v>45</v>
      </c>
      <c r="G12" s="91">
        <v>21102904192</v>
      </c>
      <c r="H12" s="38" t="s">
        <v>19</v>
      </c>
      <c r="I12" s="91">
        <v>4612728050234</v>
      </c>
      <c r="J12" s="91">
        <v>4658790008643</v>
      </c>
      <c r="K12" s="227" t="s">
        <v>46</v>
      </c>
      <c r="L12" s="39" t="s">
        <v>47</v>
      </c>
      <c r="M12" s="103">
        <v>422.94</v>
      </c>
      <c r="N12" s="103">
        <v>422.94</v>
      </c>
      <c r="O12" s="18">
        <f t="shared" si="5"/>
        <v>0</v>
      </c>
      <c r="P12" s="50">
        <v>20</v>
      </c>
      <c r="Q12" s="120"/>
      <c r="R12" s="103">
        <f t="shared" si="0"/>
        <v>0</v>
      </c>
      <c r="S12" s="40">
        <v>0.4</v>
      </c>
      <c r="T12" s="36">
        <v>0.37</v>
      </c>
      <c r="U12" s="36">
        <f t="shared" si="1"/>
        <v>0</v>
      </c>
      <c r="V12" s="36">
        <f t="shared" si="2"/>
        <v>0</v>
      </c>
      <c r="W12" s="36">
        <f t="shared" si="3"/>
        <v>0</v>
      </c>
      <c r="X12" s="41">
        <f>IFERROR(VLOOKUP(B12,Лист2!A:B,2,0),0)</f>
        <v>1</v>
      </c>
      <c r="Y12" s="42">
        <f t="shared" si="4"/>
        <v>421.94</v>
      </c>
      <c r="Z12" s="42"/>
      <c r="AA12" s="43"/>
      <c r="AB12" s="43">
        <f t="shared" si="6"/>
        <v>423</v>
      </c>
      <c r="AC12" s="52">
        <f t="shared" si="7"/>
        <v>-6.0000000000002274E-2</v>
      </c>
    </row>
    <row r="13" spans="1:29" s="52" customFormat="1" ht="32.25" customHeight="1" x14ac:dyDescent="0.2">
      <c r="A13" s="89">
        <f>_xlfn.AGGREGATE(3,3,$B$6:B13)</f>
        <v>8</v>
      </c>
      <c r="B13" s="37" t="s">
        <v>48</v>
      </c>
      <c r="C13" s="320" t="s">
        <v>1345</v>
      </c>
      <c r="D13" s="304" t="s">
        <v>1344</v>
      </c>
      <c r="E13" s="321">
        <v>46598</v>
      </c>
      <c r="F13" s="37" t="s">
        <v>49</v>
      </c>
      <c r="G13" s="91">
        <v>21102904192</v>
      </c>
      <c r="H13" s="38" t="s">
        <v>19</v>
      </c>
      <c r="I13" s="91">
        <v>4612728050241</v>
      </c>
      <c r="J13" s="91">
        <v>4658790008650</v>
      </c>
      <c r="K13" s="227" t="s">
        <v>50</v>
      </c>
      <c r="L13" s="39" t="s">
        <v>51</v>
      </c>
      <c r="M13" s="103">
        <v>453.44</v>
      </c>
      <c r="N13" s="103">
        <v>453.44</v>
      </c>
      <c r="O13" s="18">
        <f t="shared" si="5"/>
        <v>0</v>
      </c>
      <c r="P13" s="50">
        <v>20</v>
      </c>
      <c r="Q13" s="120"/>
      <c r="R13" s="103">
        <f t="shared" si="0"/>
        <v>0</v>
      </c>
      <c r="S13" s="40">
        <v>0.47</v>
      </c>
      <c r="T13" s="36">
        <v>0.44</v>
      </c>
      <c r="U13" s="36">
        <f t="shared" si="1"/>
        <v>0</v>
      </c>
      <c r="V13" s="36">
        <f t="shared" si="2"/>
        <v>0</v>
      </c>
      <c r="W13" s="36">
        <f t="shared" si="3"/>
        <v>0</v>
      </c>
      <c r="X13" s="41">
        <f>IFERROR(VLOOKUP(B13,Лист2!A:B,2,0),0)</f>
        <v>1</v>
      </c>
      <c r="Y13" s="42">
        <f t="shared" si="4"/>
        <v>452.44</v>
      </c>
      <c r="Z13" s="42"/>
      <c r="AA13" s="43"/>
      <c r="AB13" s="43">
        <f t="shared" si="6"/>
        <v>453</v>
      </c>
      <c r="AC13" s="52">
        <f t="shared" si="7"/>
        <v>0.43999999999999773</v>
      </c>
    </row>
    <row r="14" spans="1:29" s="52" customFormat="1" ht="31.5" x14ac:dyDescent="0.2">
      <c r="A14" s="89">
        <f>_xlfn.AGGREGATE(3,3,$B$6:B14)</f>
        <v>9</v>
      </c>
      <c r="B14" s="37" t="s">
        <v>52</v>
      </c>
      <c r="C14" s="320" t="s">
        <v>1340</v>
      </c>
      <c r="D14" s="304" t="s">
        <v>1341</v>
      </c>
      <c r="E14" s="321">
        <v>47019</v>
      </c>
      <c r="F14" s="37" t="s">
        <v>53</v>
      </c>
      <c r="G14" s="91" t="s">
        <v>54</v>
      </c>
      <c r="H14" s="38" t="s">
        <v>19</v>
      </c>
      <c r="I14" s="91">
        <v>1902008221984</v>
      </c>
      <c r="J14" s="91">
        <v>4658790008674</v>
      </c>
      <c r="K14" s="228" t="s">
        <v>55</v>
      </c>
      <c r="L14" s="39" t="s">
        <v>56</v>
      </c>
      <c r="M14" s="103">
        <v>442.25</v>
      </c>
      <c r="N14" s="103">
        <v>442.25</v>
      </c>
      <c r="O14" s="18">
        <f t="shared" si="5"/>
        <v>0</v>
      </c>
      <c r="P14" s="50">
        <v>20</v>
      </c>
      <c r="Q14" s="120"/>
      <c r="R14" s="103">
        <f t="shared" si="0"/>
        <v>0</v>
      </c>
      <c r="S14" s="40">
        <v>0.39</v>
      </c>
      <c r="T14" s="36">
        <v>0.36</v>
      </c>
      <c r="U14" s="36">
        <f t="shared" si="1"/>
        <v>0</v>
      </c>
      <c r="V14" s="36">
        <f t="shared" si="2"/>
        <v>0</v>
      </c>
      <c r="W14" s="36">
        <f t="shared" si="3"/>
        <v>0</v>
      </c>
      <c r="X14" s="41">
        <f>IFERROR(VLOOKUP(B14,Лист2!A:B,2,0),0)</f>
        <v>1</v>
      </c>
      <c r="Y14" s="42">
        <f t="shared" si="4"/>
        <v>441.25</v>
      </c>
      <c r="Z14" s="42"/>
      <c r="AA14" s="43"/>
      <c r="AB14" s="43">
        <f t="shared" si="6"/>
        <v>442</v>
      </c>
      <c r="AC14" s="52">
        <f t="shared" si="7"/>
        <v>0.25</v>
      </c>
    </row>
    <row r="15" spans="1:29" s="52" customFormat="1" ht="31.5" x14ac:dyDescent="0.2">
      <c r="A15" s="89">
        <f>_xlfn.AGGREGATE(3,3,$B$6:B15)</f>
        <v>10</v>
      </c>
      <c r="B15" s="37" t="s">
        <v>57</v>
      </c>
      <c r="C15" s="320" t="s">
        <v>1340</v>
      </c>
      <c r="D15" s="304" t="s">
        <v>1341</v>
      </c>
      <c r="E15" s="321">
        <v>47019</v>
      </c>
      <c r="F15" s="37" t="s">
        <v>58</v>
      </c>
      <c r="G15" s="91" t="s">
        <v>54</v>
      </c>
      <c r="H15" s="38" t="s">
        <v>19</v>
      </c>
      <c r="I15" s="91">
        <v>1802008221239</v>
      </c>
      <c r="J15" s="91">
        <v>4658790008681</v>
      </c>
      <c r="K15" s="228" t="s">
        <v>59</v>
      </c>
      <c r="L15" s="39" t="s">
        <v>1202</v>
      </c>
      <c r="M15" s="103">
        <v>497.15</v>
      </c>
      <c r="N15" s="103">
        <v>497.15</v>
      </c>
      <c r="O15" s="18">
        <f t="shared" si="5"/>
        <v>0</v>
      </c>
      <c r="P15" s="50">
        <v>20</v>
      </c>
      <c r="Q15" s="120"/>
      <c r="R15" s="103">
        <f t="shared" si="0"/>
        <v>0</v>
      </c>
      <c r="S15" s="40">
        <v>0.47</v>
      </c>
      <c r="T15" s="36">
        <v>0.44</v>
      </c>
      <c r="U15" s="36">
        <f t="shared" si="1"/>
        <v>0</v>
      </c>
      <c r="V15" s="36">
        <f t="shared" si="2"/>
        <v>0</v>
      </c>
      <c r="W15" s="36">
        <f t="shared" si="3"/>
        <v>0</v>
      </c>
      <c r="X15" s="41">
        <f>IFERROR(VLOOKUP(B15,Лист2!A:B,2,0),0)</f>
        <v>1</v>
      </c>
      <c r="Y15" s="42">
        <f t="shared" si="4"/>
        <v>496.15</v>
      </c>
      <c r="Z15" s="42"/>
      <c r="AA15" s="43"/>
      <c r="AB15" s="43">
        <f t="shared" si="6"/>
        <v>497</v>
      </c>
      <c r="AC15" s="52">
        <f t="shared" si="7"/>
        <v>0.14999999999997726</v>
      </c>
    </row>
    <row r="16" spans="1:29" s="52" customFormat="1" ht="31.5" x14ac:dyDescent="0.2">
      <c r="A16" s="89">
        <f>_xlfn.AGGREGATE(3,3,$B$6:B16)</f>
        <v>11</v>
      </c>
      <c r="B16" s="37" t="s">
        <v>60</v>
      </c>
      <c r="C16" s="320" t="s">
        <v>1345</v>
      </c>
      <c r="D16" s="304" t="s">
        <v>1344</v>
      </c>
      <c r="E16" s="321">
        <v>46598</v>
      </c>
      <c r="F16" s="37" t="s">
        <v>61</v>
      </c>
      <c r="G16" s="91" t="s">
        <v>62</v>
      </c>
      <c r="H16" s="38" t="s">
        <v>19</v>
      </c>
      <c r="I16" s="91">
        <v>4612728050098</v>
      </c>
      <c r="J16" s="91">
        <v>4658790008551</v>
      </c>
      <c r="K16" s="227" t="s">
        <v>63</v>
      </c>
      <c r="L16" s="39" t="s">
        <v>64</v>
      </c>
      <c r="M16" s="103">
        <v>474.79</v>
      </c>
      <c r="N16" s="103">
        <v>474.79</v>
      </c>
      <c r="O16" s="18">
        <f t="shared" si="5"/>
        <v>0</v>
      </c>
      <c r="P16" s="50">
        <v>20</v>
      </c>
      <c r="Q16" s="120"/>
      <c r="R16" s="103">
        <f t="shared" si="0"/>
        <v>0</v>
      </c>
      <c r="S16" s="40">
        <v>0.55000000000000004</v>
      </c>
      <c r="T16" s="36">
        <v>0.52</v>
      </c>
      <c r="U16" s="36">
        <f t="shared" si="1"/>
        <v>0</v>
      </c>
      <c r="V16" s="36">
        <f t="shared" si="2"/>
        <v>0</v>
      </c>
      <c r="W16" s="36">
        <f t="shared" si="3"/>
        <v>0</v>
      </c>
      <c r="X16" s="41">
        <f>IFERROR(VLOOKUP(B16,Лист2!A:B,2,0),0)</f>
        <v>1</v>
      </c>
      <c r="Y16" s="42">
        <f t="shared" si="4"/>
        <v>473.79</v>
      </c>
      <c r="Z16" s="42"/>
      <c r="AA16" s="43"/>
      <c r="AB16" s="43">
        <f t="shared" si="6"/>
        <v>475</v>
      </c>
      <c r="AC16" s="52">
        <f t="shared" si="7"/>
        <v>-0.20999999999997954</v>
      </c>
    </row>
    <row r="17" spans="1:29" s="52" customFormat="1" ht="32.25" customHeight="1" x14ac:dyDescent="0.2">
      <c r="A17" s="89">
        <f>_xlfn.AGGREGATE(3,3,$B$6:B17)</f>
        <v>12</v>
      </c>
      <c r="B17" s="37" t="s">
        <v>65</v>
      </c>
      <c r="C17" s="320" t="s">
        <v>1345</v>
      </c>
      <c r="D17" s="304" t="s">
        <v>1344</v>
      </c>
      <c r="E17" s="321">
        <v>46598</v>
      </c>
      <c r="F17" s="37" t="s">
        <v>66</v>
      </c>
      <c r="G17" s="91" t="s">
        <v>62</v>
      </c>
      <c r="H17" s="38" t="s">
        <v>19</v>
      </c>
      <c r="I17" s="91">
        <v>4612728050104</v>
      </c>
      <c r="J17" s="91">
        <v>4658790008568</v>
      </c>
      <c r="K17" s="227" t="s">
        <v>67</v>
      </c>
      <c r="L17" s="39" t="s">
        <v>1200</v>
      </c>
      <c r="M17" s="103">
        <v>526.64</v>
      </c>
      <c r="N17" s="103">
        <v>526.64</v>
      </c>
      <c r="O17" s="18">
        <f t="shared" si="5"/>
        <v>0</v>
      </c>
      <c r="P17" s="50">
        <v>20</v>
      </c>
      <c r="Q17" s="120"/>
      <c r="R17" s="103">
        <f t="shared" si="0"/>
        <v>0</v>
      </c>
      <c r="S17" s="40">
        <v>0.66</v>
      </c>
      <c r="T17" s="36">
        <v>0.63</v>
      </c>
      <c r="U17" s="36">
        <f t="shared" si="1"/>
        <v>0</v>
      </c>
      <c r="V17" s="36">
        <f t="shared" si="2"/>
        <v>0</v>
      </c>
      <c r="W17" s="36">
        <f t="shared" si="3"/>
        <v>0</v>
      </c>
      <c r="X17" s="41">
        <f>IFERROR(VLOOKUP(B17,Лист2!A:B,2,0),0)</f>
        <v>1</v>
      </c>
      <c r="Y17" s="42">
        <f t="shared" si="4"/>
        <v>525.64</v>
      </c>
      <c r="Z17" s="42"/>
      <c r="AA17" s="43"/>
      <c r="AB17" s="43">
        <f t="shared" si="6"/>
        <v>527</v>
      </c>
      <c r="AC17" s="52">
        <f t="shared" si="7"/>
        <v>-0.36000000000001364</v>
      </c>
    </row>
    <row r="18" spans="1:29" s="52" customFormat="1" ht="31.5" x14ac:dyDescent="0.2">
      <c r="A18" s="89">
        <f>_xlfn.AGGREGATE(3,3,$B$6:B18)</f>
        <v>13</v>
      </c>
      <c r="B18" s="37" t="s">
        <v>68</v>
      </c>
      <c r="C18" s="320" t="s">
        <v>1345</v>
      </c>
      <c r="D18" s="304" t="s">
        <v>1344</v>
      </c>
      <c r="E18" s="321">
        <v>46598</v>
      </c>
      <c r="F18" s="37" t="s">
        <v>69</v>
      </c>
      <c r="G18" s="91" t="s">
        <v>70</v>
      </c>
      <c r="H18" s="38" t="s">
        <v>19</v>
      </c>
      <c r="I18" s="91">
        <v>4612728050111</v>
      </c>
      <c r="J18" s="91">
        <v>4658790008575</v>
      </c>
      <c r="K18" s="227" t="s">
        <v>71</v>
      </c>
      <c r="L18" s="39" t="s">
        <v>72</v>
      </c>
      <c r="M18" s="103">
        <v>474.79</v>
      </c>
      <c r="N18" s="103">
        <v>474.79</v>
      </c>
      <c r="O18" s="18">
        <f t="shared" si="5"/>
        <v>0</v>
      </c>
      <c r="P18" s="50">
        <v>20</v>
      </c>
      <c r="Q18" s="120"/>
      <c r="R18" s="103">
        <f t="shared" si="0"/>
        <v>0</v>
      </c>
      <c r="S18" s="40">
        <v>0.53</v>
      </c>
      <c r="T18" s="36">
        <v>0.5</v>
      </c>
      <c r="U18" s="36">
        <f t="shared" si="1"/>
        <v>0</v>
      </c>
      <c r="V18" s="36">
        <f t="shared" si="2"/>
        <v>0</v>
      </c>
      <c r="W18" s="36">
        <f t="shared" si="3"/>
        <v>0</v>
      </c>
      <c r="X18" s="41">
        <f>IFERROR(VLOOKUP(B18,Лист2!A:B,2,0),0)</f>
        <v>1</v>
      </c>
      <c r="Y18" s="42">
        <f t="shared" si="4"/>
        <v>473.79</v>
      </c>
      <c r="Z18" s="42"/>
      <c r="AA18" s="43"/>
      <c r="AB18" s="43">
        <f t="shared" si="6"/>
        <v>475</v>
      </c>
      <c r="AC18" s="52">
        <f t="shared" si="7"/>
        <v>-0.20999999999997954</v>
      </c>
    </row>
    <row r="19" spans="1:29" s="52" customFormat="1" ht="32.25" customHeight="1" x14ac:dyDescent="0.2">
      <c r="A19" s="89">
        <f>_xlfn.AGGREGATE(3,3,$B$6:B19)</f>
        <v>14</v>
      </c>
      <c r="B19" s="37" t="s">
        <v>73</v>
      </c>
      <c r="C19" s="320" t="s">
        <v>1345</v>
      </c>
      <c r="D19" s="304" t="s">
        <v>1344</v>
      </c>
      <c r="E19" s="321">
        <v>46598</v>
      </c>
      <c r="F19" s="37" t="s">
        <v>74</v>
      </c>
      <c r="G19" s="91" t="s">
        <v>70</v>
      </c>
      <c r="H19" s="38" t="s">
        <v>19</v>
      </c>
      <c r="I19" s="91">
        <v>4612728050128</v>
      </c>
      <c r="J19" s="91">
        <v>4658790008582</v>
      </c>
      <c r="K19" s="227" t="s">
        <v>75</v>
      </c>
      <c r="L19" s="39" t="s">
        <v>1201</v>
      </c>
      <c r="M19" s="103">
        <v>526.64</v>
      </c>
      <c r="N19" s="103">
        <v>526.64</v>
      </c>
      <c r="O19" s="18">
        <f t="shared" si="5"/>
        <v>0</v>
      </c>
      <c r="P19" s="50">
        <v>20</v>
      </c>
      <c r="Q19" s="120"/>
      <c r="R19" s="103">
        <f t="shared" si="0"/>
        <v>0</v>
      </c>
      <c r="S19" s="40">
        <v>0.59</v>
      </c>
      <c r="T19" s="36">
        <v>0.56000000000000005</v>
      </c>
      <c r="U19" s="36">
        <f t="shared" si="1"/>
        <v>0</v>
      </c>
      <c r="V19" s="36">
        <f t="shared" si="2"/>
        <v>0</v>
      </c>
      <c r="W19" s="36">
        <f t="shared" si="3"/>
        <v>0</v>
      </c>
      <c r="X19" s="41">
        <f>IFERROR(VLOOKUP(B19,Лист2!A:B,2,0),0)</f>
        <v>1</v>
      </c>
      <c r="Y19" s="42">
        <f t="shared" si="4"/>
        <v>525.64</v>
      </c>
      <c r="Z19" s="42"/>
      <c r="AA19" s="43"/>
      <c r="AB19" s="43">
        <f t="shared" si="6"/>
        <v>527</v>
      </c>
      <c r="AC19" s="52">
        <f t="shared" si="7"/>
        <v>-0.36000000000001364</v>
      </c>
    </row>
    <row r="20" spans="1:29" s="52" customFormat="1" ht="31.5" x14ac:dyDescent="0.2">
      <c r="A20" s="89">
        <f>_xlfn.AGGREGATE(3,3,$B$6:B20)</f>
        <v>15</v>
      </c>
      <c r="B20" s="37" t="s">
        <v>76</v>
      </c>
      <c r="C20" s="320" t="s">
        <v>1327</v>
      </c>
      <c r="D20" s="304" t="s">
        <v>1328</v>
      </c>
      <c r="E20" s="321">
        <v>47243</v>
      </c>
      <c r="F20" s="37" t="s">
        <v>77</v>
      </c>
      <c r="G20" s="91" t="s">
        <v>78</v>
      </c>
      <c r="H20" s="38" t="s">
        <v>19</v>
      </c>
      <c r="I20" s="91">
        <v>4630017720644</v>
      </c>
      <c r="J20" s="91">
        <v>4658790009039</v>
      </c>
      <c r="K20" s="229" t="s">
        <v>79</v>
      </c>
      <c r="L20" s="39" t="s">
        <v>80</v>
      </c>
      <c r="M20" s="103">
        <v>502.24</v>
      </c>
      <c r="N20" s="103">
        <v>502.24</v>
      </c>
      <c r="O20" s="18">
        <f t="shared" si="5"/>
        <v>0</v>
      </c>
      <c r="P20" s="50">
        <v>20</v>
      </c>
      <c r="Q20" s="120"/>
      <c r="R20" s="103">
        <f t="shared" si="0"/>
        <v>0</v>
      </c>
      <c r="S20" s="40">
        <v>0.57999999999999996</v>
      </c>
      <c r="T20" s="36">
        <v>0.55000000000000004</v>
      </c>
      <c r="U20" s="36">
        <f t="shared" si="1"/>
        <v>0</v>
      </c>
      <c r="V20" s="36">
        <f t="shared" si="2"/>
        <v>0</v>
      </c>
      <c r="W20" s="36">
        <f t="shared" si="3"/>
        <v>0</v>
      </c>
      <c r="X20" s="41">
        <f>IFERROR(VLOOKUP(B20,Лист2!A:B,2,0),0)</f>
        <v>1</v>
      </c>
      <c r="Y20" s="42">
        <f t="shared" si="4"/>
        <v>501.24</v>
      </c>
      <c r="Z20" s="42"/>
      <c r="AA20" s="43"/>
      <c r="AB20" s="43">
        <f t="shared" si="6"/>
        <v>502</v>
      </c>
      <c r="AC20" s="52">
        <f t="shared" si="7"/>
        <v>0.24000000000000909</v>
      </c>
    </row>
    <row r="21" spans="1:29" s="52" customFormat="1" ht="31.5" customHeight="1" x14ac:dyDescent="0.2">
      <c r="A21" s="89">
        <f>_xlfn.AGGREGATE(3,3,$B$6:B21)</f>
        <v>16</v>
      </c>
      <c r="B21" s="37" t="s">
        <v>81</v>
      </c>
      <c r="C21" s="320" t="s">
        <v>1327</v>
      </c>
      <c r="D21" s="304" t="s">
        <v>1328</v>
      </c>
      <c r="E21" s="321">
        <v>47243</v>
      </c>
      <c r="F21" s="37" t="s">
        <v>82</v>
      </c>
      <c r="G21" s="91" t="s">
        <v>83</v>
      </c>
      <c r="H21" s="38" t="s">
        <v>19</v>
      </c>
      <c r="I21" s="91">
        <v>4630017720668</v>
      </c>
      <c r="J21" s="91">
        <v>4658790009046</v>
      </c>
      <c r="K21" s="229" t="s">
        <v>84</v>
      </c>
      <c r="L21" s="39" t="s">
        <v>85</v>
      </c>
      <c r="M21" s="103">
        <v>551.04</v>
      </c>
      <c r="N21" s="103">
        <v>551.04</v>
      </c>
      <c r="O21" s="18">
        <f t="shared" si="5"/>
        <v>0</v>
      </c>
      <c r="P21" s="50">
        <v>20</v>
      </c>
      <c r="Q21" s="120"/>
      <c r="R21" s="103">
        <f t="shared" si="0"/>
        <v>0</v>
      </c>
      <c r="S21" s="40">
        <v>0.7</v>
      </c>
      <c r="T21" s="36">
        <v>0.67</v>
      </c>
      <c r="U21" s="36">
        <f t="shared" si="1"/>
        <v>0</v>
      </c>
      <c r="V21" s="36">
        <f t="shared" si="2"/>
        <v>0</v>
      </c>
      <c r="W21" s="36">
        <f t="shared" si="3"/>
        <v>0</v>
      </c>
      <c r="X21" s="41">
        <f>IFERROR(VLOOKUP(B21,Лист2!A:B,2,0),0)</f>
        <v>1</v>
      </c>
      <c r="Y21" s="42">
        <f t="shared" si="4"/>
        <v>550.04</v>
      </c>
      <c r="Z21" s="42"/>
      <c r="AA21" s="43"/>
      <c r="AB21" s="43">
        <f t="shared" si="6"/>
        <v>551</v>
      </c>
      <c r="AC21" s="52">
        <f t="shared" si="7"/>
        <v>3.999999999996362E-2</v>
      </c>
    </row>
    <row r="22" spans="1:29" s="52" customFormat="1" ht="31.5" x14ac:dyDescent="0.2">
      <c r="A22" s="89">
        <f>_xlfn.AGGREGATE(3,3,$B$6:B22)</f>
        <v>17</v>
      </c>
      <c r="B22" s="37" t="s">
        <v>86</v>
      </c>
      <c r="C22" s="320" t="s">
        <v>1327</v>
      </c>
      <c r="D22" s="304" t="s">
        <v>1328</v>
      </c>
      <c r="E22" s="321">
        <v>47243</v>
      </c>
      <c r="F22" s="37" t="s">
        <v>87</v>
      </c>
      <c r="G22" s="91" t="s">
        <v>88</v>
      </c>
      <c r="H22" s="38" t="s">
        <v>19</v>
      </c>
      <c r="I22" s="91">
        <v>4630017720637</v>
      </c>
      <c r="J22" s="91">
        <v>4658790009053</v>
      </c>
      <c r="K22" s="229" t="s">
        <v>89</v>
      </c>
      <c r="L22" s="39" t="s">
        <v>90</v>
      </c>
      <c r="M22" s="103">
        <v>481.9</v>
      </c>
      <c r="N22" s="103">
        <v>481.9</v>
      </c>
      <c r="O22" s="18">
        <f t="shared" si="5"/>
        <v>0</v>
      </c>
      <c r="P22" s="50">
        <v>20</v>
      </c>
      <c r="Q22" s="120"/>
      <c r="R22" s="103">
        <f t="shared" si="0"/>
        <v>0</v>
      </c>
      <c r="S22" s="40">
        <v>0.49</v>
      </c>
      <c r="T22" s="36">
        <v>0.46</v>
      </c>
      <c r="U22" s="36">
        <f t="shared" si="1"/>
        <v>0</v>
      </c>
      <c r="V22" s="36">
        <f t="shared" si="2"/>
        <v>0</v>
      </c>
      <c r="W22" s="36">
        <f t="shared" si="3"/>
        <v>0</v>
      </c>
      <c r="X22" s="41">
        <f>IFERROR(VLOOKUP(B22,Лист2!A:B,2,0),0)</f>
        <v>1</v>
      </c>
      <c r="Y22" s="42">
        <f t="shared" si="4"/>
        <v>480.9</v>
      </c>
      <c r="Z22" s="42"/>
      <c r="AA22" s="43"/>
      <c r="AB22" s="43">
        <f t="shared" si="6"/>
        <v>482</v>
      </c>
      <c r="AC22" s="52">
        <f t="shared" si="7"/>
        <v>-0.10000000000002274</v>
      </c>
    </row>
    <row r="23" spans="1:29" s="52" customFormat="1" ht="32.25" customHeight="1" x14ac:dyDescent="0.2">
      <c r="A23" s="89">
        <f>_xlfn.AGGREGATE(3,3,$B$6:B23)</f>
        <v>18</v>
      </c>
      <c r="B23" s="37" t="s">
        <v>91</v>
      </c>
      <c r="C23" s="320" t="s">
        <v>1327</v>
      </c>
      <c r="D23" s="304" t="s">
        <v>1328</v>
      </c>
      <c r="E23" s="321">
        <v>47243</v>
      </c>
      <c r="F23" s="37" t="s">
        <v>87</v>
      </c>
      <c r="G23" s="91" t="s">
        <v>88</v>
      </c>
      <c r="H23" s="38" t="s">
        <v>19</v>
      </c>
      <c r="I23" s="91">
        <v>4630017720651</v>
      </c>
      <c r="J23" s="91">
        <v>4658790009060</v>
      </c>
      <c r="K23" s="229" t="s">
        <v>92</v>
      </c>
      <c r="L23" s="39" t="s">
        <v>93</v>
      </c>
      <c r="M23" s="103">
        <v>532.74</v>
      </c>
      <c r="N23" s="103">
        <v>532.74</v>
      </c>
      <c r="O23" s="18">
        <f t="shared" si="5"/>
        <v>0</v>
      </c>
      <c r="P23" s="50">
        <v>20</v>
      </c>
      <c r="Q23" s="120"/>
      <c r="R23" s="103">
        <f t="shared" si="0"/>
        <v>0</v>
      </c>
      <c r="S23" s="40">
        <v>0.61</v>
      </c>
      <c r="T23" s="36">
        <v>0.57999999999999996</v>
      </c>
      <c r="U23" s="36">
        <f t="shared" si="1"/>
        <v>0</v>
      </c>
      <c r="V23" s="36">
        <f t="shared" si="2"/>
        <v>0</v>
      </c>
      <c r="W23" s="36">
        <f t="shared" si="3"/>
        <v>0</v>
      </c>
      <c r="X23" s="41">
        <f>IFERROR(VLOOKUP(B23,Лист2!A:B,2,0),0)</f>
        <v>1</v>
      </c>
      <c r="Y23" s="42">
        <f t="shared" si="4"/>
        <v>531.74</v>
      </c>
      <c r="Z23" s="42"/>
      <c r="AA23" s="43"/>
      <c r="AB23" s="43">
        <f t="shared" si="6"/>
        <v>533</v>
      </c>
      <c r="AC23" s="52">
        <f t="shared" si="7"/>
        <v>-0.25999999999999091</v>
      </c>
    </row>
    <row r="24" spans="1:29" s="52" customFormat="1" ht="31.5" x14ac:dyDescent="0.2">
      <c r="A24" s="89">
        <f>_xlfn.AGGREGATE(3,3,$B$6:B24)</f>
        <v>19</v>
      </c>
      <c r="B24" s="37" t="s">
        <v>94</v>
      </c>
      <c r="C24" s="320" t="s">
        <v>1345</v>
      </c>
      <c r="D24" s="304" t="s">
        <v>1344</v>
      </c>
      <c r="E24" s="321">
        <v>46598</v>
      </c>
      <c r="F24" s="37" t="s">
        <v>95</v>
      </c>
      <c r="G24" s="91">
        <v>21232904192</v>
      </c>
      <c r="H24" s="38" t="s">
        <v>19</v>
      </c>
      <c r="I24" s="91">
        <v>4612728050135</v>
      </c>
      <c r="J24" s="91">
        <v>4658790008704</v>
      </c>
      <c r="K24" s="227" t="s">
        <v>96</v>
      </c>
      <c r="L24" s="39" t="s">
        <v>97</v>
      </c>
      <c r="M24" s="103">
        <v>475.8</v>
      </c>
      <c r="N24" s="103">
        <v>475.8</v>
      </c>
      <c r="O24" s="18">
        <f t="shared" si="5"/>
        <v>0</v>
      </c>
      <c r="P24" s="50">
        <v>20</v>
      </c>
      <c r="Q24" s="120"/>
      <c r="R24" s="103">
        <f t="shared" si="0"/>
        <v>0</v>
      </c>
      <c r="S24" s="40">
        <v>0.51</v>
      </c>
      <c r="T24" s="36">
        <v>0.48</v>
      </c>
      <c r="U24" s="36">
        <f t="shared" si="1"/>
        <v>0</v>
      </c>
      <c r="V24" s="36">
        <f t="shared" si="2"/>
        <v>0</v>
      </c>
      <c r="W24" s="36">
        <f t="shared" si="3"/>
        <v>0</v>
      </c>
      <c r="X24" s="41">
        <f>IFERROR(VLOOKUP(B24,Лист2!A:B,2,0),0)</f>
        <v>1</v>
      </c>
      <c r="Y24" s="42">
        <f t="shared" si="4"/>
        <v>474.8</v>
      </c>
      <c r="Z24" s="42"/>
      <c r="AA24" s="43"/>
      <c r="AB24" s="43">
        <f t="shared" si="6"/>
        <v>476</v>
      </c>
      <c r="AC24" s="52">
        <f t="shared" si="7"/>
        <v>-0.19999999999998863</v>
      </c>
    </row>
    <row r="25" spans="1:29" s="52" customFormat="1" ht="31.5" customHeight="1" x14ac:dyDescent="0.2">
      <c r="A25" s="89">
        <f>_xlfn.AGGREGATE(3,3,$B$6:B25)</f>
        <v>20</v>
      </c>
      <c r="B25" s="37" t="s">
        <v>98</v>
      </c>
      <c r="C25" s="320" t="s">
        <v>1345</v>
      </c>
      <c r="D25" s="304" t="s">
        <v>1344</v>
      </c>
      <c r="E25" s="321">
        <v>46598</v>
      </c>
      <c r="F25" s="37" t="s">
        <v>99</v>
      </c>
      <c r="G25" s="91">
        <v>21232904192</v>
      </c>
      <c r="H25" s="38" t="s">
        <v>19</v>
      </c>
      <c r="I25" s="91">
        <v>4612728050142</v>
      </c>
      <c r="J25" s="91">
        <v>4658790008711</v>
      </c>
      <c r="K25" s="227" t="s">
        <v>100</v>
      </c>
      <c r="L25" s="39" t="s">
        <v>101</v>
      </c>
      <c r="M25" s="103">
        <v>520.54</v>
      </c>
      <c r="N25" s="103">
        <v>520.54</v>
      </c>
      <c r="O25" s="18">
        <f t="shared" si="5"/>
        <v>0</v>
      </c>
      <c r="P25" s="50">
        <v>20</v>
      </c>
      <c r="Q25" s="120"/>
      <c r="R25" s="103">
        <f t="shared" si="0"/>
        <v>0</v>
      </c>
      <c r="S25" s="40">
        <v>0.63</v>
      </c>
      <c r="T25" s="36">
        <v>0.6</v>
      </c>
      <c r="U25" s="36">
        <f t="shared" si="1"/>
        <v>0</v>
      </c>
      <c r="V25" s="36">
        <f t="shared" si="2"/>
        <v>0</v>
      </c>
      <c r="W25" s="36">
        <f t="shared" si="3"/>
        <v>0</v>
      </c>
      <c r="X25" s="41">
        <f>IFERROR(VLOOKUP(B25,Лист2!A:B,2,0),0)</f>
        <v>1</v>
      </c>
      <c r="Y25" s="42">
        <f t="shared" si="4"/>
        <v>519.54</v>
      </c>
      <c r="Z25" s="42"/>
      <c r="AA25" s="43"/>
      <c r="AB25" s="43">
        <f t="shared" si="6"/>
        <v>521</v>
      </c>
      <c r="AC25" s="52">
        <f t="shared" si="7"/>
        <v>-0.46000000000003638</v>
      </c>
    </row>
    <row r="26" spans="1:29" s="52" customFormat="1" ht="31.5" x14ac:dyDescent="0.25">
      <c r="A26" s="89">
        <f>_xlfn.AGGREGATE(3,3,$B$6:B26)</f>
        <v>21</v>
      </c>
      <c r="B26" s="37" t="s">
        <v>102</v>
      </c>
      <c r="C26" s="320" t="s">
        <v>1347</v>
      </c>
      <c r="D26" s="249" t="s">
        <v>1346</v>
      </c>
      <c r="E26" s="321">
        <v>46628</v>
      </c>
      <c r="F26" s="37">
        <v>8450006741</v>
      </c>
      <c r="G26" s="92">
        <v>8450006742</v>
      </c>
      <c r="H26" s="38" t="s">
        <v>19</v>
      </c>
      <c r="I26" s="97">
        <v>4630017890101</v>
      </c>
      <c r="J26" s="97">
        <v>4658790009541</v>
      </c>
      <c r="K26" s="227" t="s">
        <v>103</v>
      </c>
      <c r="L26" s="39" t="s">
        <v>104</v>
      </c>
      <c r="M26" s="103">
        <v>610</v>
      </c>
      <c r="N26" s="103">
        <v>610</v>
      </c>
      <c r="O26" s="18">
        <f t="shared" si="5"/>
        <v>0</v>
      </c>
      <c r="P26" s="50">
        <v>20</v>
      </c>
      <c r="Q26" s="120"/>
      <c r="R26" s="103">
        <f t="shared" si="0"/>
        <v>0</v>
      </c>
      <c r="S26" s="40">
        <v>0.5</v>
      </c>
      <c r="T26" s="36">
        <v>0.45</v>
      </c>
      <c r="U26" s="36">
        <f t="shared" si="1"/>
        <v>0</v>
      </c>
      <c r="V26" s="36">
        <f t="shared" si="2"/>
        <v>0</v>
      </c>
      <c r="W26" s="36">
        <f t="shared" si="3"/>
        <v>0</v>
      </c>
      <c r="X26" s="41">
        <f>IFERROR(VLOOKUP(B26,Лист2!A:B,2,0),0)</f>
        <v>1</v>
      </c>
      <c r="Y26" s="42">
        <f t="shared" si="4"/>
        <v>609</v>
      </c>
      <c r="Z26" s="42"/>
      <c r="AA26" s="43"/>
      <c r="AB26" s="43">
        <f t="shared" si="6"/>
        <v>610</v>
      </c>
      <c r="AC26" s="52">
        <f t="shared" si="7"/>
        <v>0</v>
      </c>
    </row>
    <row r="27" spans="1:29" s="52" customFormat="1" ht="31.5" x14ac:dyDescent="0.25">
      <c r="A27" s="89">
        <f>_xlfn.AGGREGATE(3,3,$B$6:B27)</f>
        <v>22</v>
      </c>
      <c r="B27" s="37" t="s">
        <v>105</v>
      </c>
      <c r="C27" s="320" t="s">
        <v>1347</v>
      </c>
      <c r="D27" s="249" t="s">
        <v>1346</v>
      </c>
      <c r="E27" s="321">
        <v>46628</v>
      </c>
      <c r="F27" s="37">
        <v>8450006742</v>
      </c>
      <c r="G27" s="92">
        <v>8450006741</v>
      </c>
      <c r="H27" s="38" t="s">
        <v>19</v>
      </c>
      <c r="I27" s="97">
        <v>4630017890095</v>
      </c>
      <c r="J27" s="97">
        <v>4658790009558</v>
      </c>
      <c r="K27" s="227" t="s">
        <v>106</v>
      </c>
      <c r="L27" s="39" t="s">
        <v>107</v>
      </c>
      <c r="M27" s="103">
        <v>610</v>
      </c>
      <c r="N27" s="103">
        <v>610</v>
      </c>
      <c r="O27" s="18">
        <f t="shared" si="5"/>
        <v>0</v>
      </c>
      <c r="P27" s="50">
        <v>20</v>
      </c>
      <c r="Q27" s="120"/>
      <c r="R27" s="103">
        <f t="shared" si="0"/>
        <v>0</v>
      </c>
      <c r="S27" s="40">
        <v>0.5</v>
      </c>
      <c r="T27" s="36">
        <v>0.45</v>
      </c>
      <c r="U27" s="36">
        <f t="shared" si="1"/>
        <v>0</v>
      </c>
      <c r="V27" s="36">
        <f t="shared" si="2"/>
        <v>0</v>
      </c>
      <c r="W27" s="36">
        <f t="shared" si="3"/>
        <v>0</v>
      </c>
      <c r="X27" s="41">
        <f>IFERROR(VLOOKUP(B27,Лист2!A:B,2,0),0)</f>
        <v>1</v>
      </c>
      <c r="Y27" s="42">
        <f t="shared" si="4"/>
        <v>609</v>
      </c>
      <c r="Z27" s="42"/>
      <c r="AA27" s="43"/>
      <c r="AB27" s="43">
        <f t="shared" si="6"/>
        <v>610</v>
      </c>
      <c r="AC27" s="52">
        <f t="shared" si="7"/>
        <v>0</v>
      </c>
    </row>
    <row r="28" spans="1:29" s="52" customFormat="1" ht="31.5" x14ac:dyDescent="0.2">
      <c r="A28" s="89">
        <f>_xlfn.AGGREGATE(3,3,$B$6:B28)</f>
        <v>23</v>
      </c>
      <c r="B28" s="37" t="s">
        <v>108</v>
      </c>
      <c r="C28" s="320" t="s">
        <v>1347</v>
      </c>
      <c r="D28" s="249" t="s">
        <v>1346</v>
      </c>
      <c r="E28" s="321">
        <v>46628</v>
      </c>
      <c r="F28" s="37" t="s">
        <v>109</v>
      </c>
      <c r="G28" s="91" t="s">
        <v>110</v>
      </c>
      <c r="H28" s="38" t="s">
        <v>19</v>
      </c>
      <c r="I28" s="91">
        <v>4630017927234</v>
      </c>
      <c r="J28" s="91">
        <v>4658790009985</v>
      </c>
      <c r="K28" s="227" t="s">
        <v>109</v>
      </c>
      <c r="L28" s="39" t="s">
        <v>111</v>
      </c>
      <c r="M28" s="103">
        <v>1095.96</v>
      </c>
      <c r="N28" s="103">
        <v>1095.96</v>
      </c>
      <c r="O28" s="18">
        <f t="shared" si="5"/>
        <v>0</v>
      </c>
      <c r="P28" s="50">
        <v>20</v>
      </c>
      <c r="Q28" s="120"/>
      <c r="R28" s="103">
        <f t="shared" si="0"/>
        <v>0</v>
      </c>
      <c r="S28" s="40">
        <v>1.1000000000000001</v>
      </c>
      <c r="T28" s="36">
        <v>0.9</v>
      </c>
      <c r="U28" s="36">
        <f t="shared" si="1"/>
        <v>0</v>
      </c>
      <c r="V28" s="36">
        <f t="shared" si="2"/>
        <v>0</v>
      </c>
      <c r="W28" s="36">
        <f t="shared" si="3"/>
        <v>0</v>
      </c>
      <c r="X28" s="41">
        <f>IFERROR(VLOOKUP(B28,Лист2!A:B,2,0),0)</f>
        <v>1</v>
      </c>
      <c r="Y28" s="42">
        <f t="shared" si="4"/>
        <v>1094.96</v>
      </c>
      <c r="Z28" s="42"/>
      <c r="AA28" s="43"/>
      <c r="AB28" s="43">
        <f t="shared" si="6"/>
        <v>1096</v>
      </c>
      <c r="AC28" s="52">
        <f t="shared" si="7"/>
        <v>-3.999999999996362E-2</v>
      </c>
    </row>
    <row r="29" spans="1:29" s="52" customFormat="1" ht="63" x14ac:dyDescent="0.2">
      <c r="A29" s="89">
        <f>_xlfn.AGGREGATE(3,3,$B$6:B29)</f>
        <v>24</v>
      </c>
      <c r="B29" s="37" t="s">
        <v>112</v>
      </c>
      <c r="C29" s="322" t="s">
        <v>1348</v>
      </c>
      <c r="D29" s="304" t="s">
        <v>1349</v>
      </c>
      <c r="E29" s="323" t="s">
        <v>1350</v>
      </c>
      <c r="F29" s="37" t="s">
        <v>113</v>
      </c>
      <c r="G29" s="91" t="s">
        <v>114</v>
      </c>
      <c r="H29" s="38" t="s">
        <v>19</v>
      </c>
      <c r="I29" s="91">
        <v>1902008221007</v>
      </c>
      <c r="J29" s="91">
        <v>4658790008599</v>
      </c>
      <c r="K29" s="229" t="s">
        <v>115</v>
      </c>
      <c r="L29" s="39" t="s">
        <v>116</v>
      </c>
      <c r="M29" s="103">
        <v>1764.94</v>
      </c>
      <c r="N29" s="103">
        <v>1764.94</v>
      </c>
      <c r="O29" s="18">
        <f t="shared" si="5"/>
        <v>0</v>
      </c>
      <c r="P29" s="50">
        <v>5</v>
      </c>
      <c r="Q29" s="120"/>
      <c r="R29" s="103">
        <f t="shared" si="0"/>
        <v>0</v>
      </c>
      <c r="S29" s="40">
        <v>2.4700000000000002</v>
      </c>
      <c r="T29" s="36">
        <v>2.35</v>
      </c>
      <c r="U29" s="36">
        <f t="shared" si="1"/>
        <v>0</v>
      </c>
      <c r="V29" s="36">
        <f t="shared" si="2"/>
        <v>0</v>
      </c>
      <c r="W29" s="36">
        <f t="shared" si="3"/>
        <v>0</v>
      </c>
      <c r="X29" s="41">
        <f>IFERROR(VLOOKUP(B29,Лист2!A:B,2,0),0)</f>
        <v>1</v>
      </c>
      <c r="Y29" s="42">
        <f t="shared" si="4"/>
        <v>1763.94</v>
      </c>
      <c r="Z29" s="42"/>
      <c r="AA29" s="43"/>
      <c r="AB29" s="43">
        <f t="shared" si="6"/>
        <v>1765</v>
      </c>
      <c r="AC29" s="52">
        <f t="shared" si="7"/>
        <v>-5.999999999994543E-2</v>
      </c>
    </row>
    <row r="30" spans="1:29" s="52" customFormat="1" ht="31.5" x14ac:dyDescent="0.2">
      <c r="A30" s="89">
        <f>_xlfn.AGGREGATE(3,3,$B$6:B30)</f>
        <v>25</v>
      </c>
      <c r="B30" s="37" t="s">
        <v>117</v>
      </c>
      <c r="C30" s="320" t="s">
        <v>1345</v>
      </c>
      <c r="D30" s="304" t="s">
        <v>1344</v>
      </c>
      <c r="E30" s="321">
        <v>46598</v>
      </c>
      <c r="F30" s="37" t="s">
        <v>118</v>
      </c>
      <c r="G30" s="91" t="s">
        <v>119</v>
      </c>
      <c r="H30" s="38" t="s">
        <v>19</v>
      </c>
      <c r="I30" s="91">
        <v>1902008221014</v>
      </c>
      <c r="J30" s="91">
        <v>4658790008605</v>
      </c>
      <c r="K30" s="229" t="s">
        <v>120</v>
      </c>
      <c r="L30" s="39" t="s">
        <v>121</v>
      </c>
      <c r="M30" s="103">
        <v>1963.19</v>
      </c>
      <c r="N30" s="103">
        <v>1963.19</v>
      </c>
      <c r="O30" s="18">
        <f t="shared" si="5"/>
        <v>0</v>
      </c>
      <c r="P30" s="50">
        <v>5</v>
      </c>
      <c r="Q30" s="120"/>
      <c r="R30" s="103">
        <f t="shared" si="0"/>
        <v>0</v>
      </c>
      <c r="S30" s="40">
        <v>2.48</v>
      </c>
      <c r="T30" s="36">
        <v>2.36</v>
      </c>
      <c r="U30" s="36">
        <f t="shared" si="1"/>
        <v>0</v>
      </c>
      <c r="V30" s="36">
        <f t="shared" si="2"/>
        <v>0</v>
      </c>
      <c r="W30" s="36">
        <f t="shared" si="3"/>
        <v>0</v>
      </c>
      <c r="X30" s="41">
        <f>IFERROR(VLOOKUP(B30,Лист2!A:B,2,0),0)</f>
        <v>1</v>
      </c>
      <c r="Y30" s="42">
        <f t="shared" si="4"/>
        <v>1962.19</v>
      </c>
      <c r="Z30" s="42"/>
      <c r="AA30" s="43"/>
      <c r="AB30" s="43">
        <f t="shared" si="6"/>
        <v>1963</v>
      </c>
      <c r="AC30" s="52">
        <f t="shared" si="7"/>
        <v>0.19000000000005457</v>
      </c>
    </row>
    <row r="31" spans="1:29" s="52" customFormat="1" ht="31.5" x14ac:dyDescent="0.2">
      <c r="A31" s="89">
        <f>_xlfn.AGGREGATE(3,3,$B$6:B31)</f>
        <v>26</v>
      </c>
      <c r="B31" s="37" t="s">
        <v>122</v>
      </c>
      <c r="C31" s="320" t="s">
        <v>1340</v>
      </c>
      <c r="D31" s="304" t="s">
        <v>1341</v>
      </c>
      <c r="E31" s="321">
        <v>47019</v>
      </c>
      <c r="F31" s="37" t="s">
        <v>123</v>
      </c>
      <c r="G31" s="91" t="s">
        <v>27</v>
      </c>
      <c r="H31" s="38" t="s">
        <v>19</v>
      </c>
      <c r="I31" s="91">
        <v>1902008221021</v>
      </c>
      <c r="J31" s="91">
        <v>4658790008735</v>
      </c>
      <c r="K31" s="229" t="s">
        <v>124</v>
      </c>
      <c r="L31" s="39" t="s">
        <v>125</v>
      </c>
      <c r="M31" s="103">
        <v>1650.05</v>
      </c>
      <c r="N31" s="103">
        <v>1650.05</v>
      </c>
      <c r="O31" s="18">
        <f t="shared" si="5"/>
        <v>0</v>
      </c>
      <c r="P31" s="50">
        <v>5</v>
      </c>
      <c r="Q31" s="120"/>
      <c r="R31" s="103">
        <f t="shared" si="0"/>
        <v>0</v>
      </c>
      <c r="S31" s="40">
        <v>2.3199999999999998</v>
      </c>
      <c r="T31" s="36">
        <v>2.2000000000000002</v>
      </c>
      <c r="U31" s="36">
        <f t="shared" si="1"/>
        <v>0</v>
      </c>
      <c r="V31" s="36">
        <f t="shared" si="2"/>
        <v>0</v>
      </c>
      <c r="W31" s="36">
        <f t="shared" si="3"/>
        <v>0</v>
      </c>
      <c r="X31" s="41">
        <f>IFERROR(VLOOKUP(B31,Лист2!A:B,2,0),0)</f>
        <v>1</v>
      </c>
      <c r="Y31" s="42">
        <f t="shared" si="4"/>
        <v>1649.05</v>
      </c>
      <c r="Z31" s="42"/>
      <c r="AA31" s="43"/>
      <c r="AB31" s="43">
        <f t="shared" si="6"/>
        <v>1650</v>
      </c>
      <c r="AC31" s="52">
        <f t="shared" si="7"/>
        <v>4.9999999999954525E-2</v>
      </c>
    </row>
    <row r="32" spans="1:29" s="52" customFormat="1" ht="31.5" customHeight="1" x14ac:dyDescent="0.2">
      <c r="A32" s="89">
        <f>_xlfn.AGGREGATE(3,3,$B$6:B32)</f>
        <v>27</v>
      </c>
      <c r="B32" s="37" t="s">
        <v>126</v>
      </c>
      <c r="C32" s="320" t="s">
        <v>1345</v>
      </c>
      <c r="D32" s="304" t="s">
        <v>1344</v>
      </c>
      <c r="E32" s="321">
        <v>46598</v>
      </c>
      <c r="F32" s="37" t="s">
        <v>127</v>
      </c>
      <c r="G32" s="91" t="s">
        <v>70</v>
      </c>
      <c r="H32" s="38" t="s">
        <v>19</v>
      </c>
      <c r="I32" s="91">
        <v>1902008221038</v>
      </c>
      <c r="J32" s="91">
        <v>4658790008742</v>
      </c>
      <c r="K32" s="229" t="s">
        <v>128</v>
      </c>
      <c r="L32" s="39" t="s">
        <v>129</v>
      </c>
      <c r="M32" s="103">
        <v>1960.14</v>
      </c>
      <c r="N32" s="103">
        <v>1960.14</v>
      </c>
      <c r="O32" s="18">
        <f t="shared" si="5"/>
        <v>0</v>
      </c>
      <c r="P32" s="50">
        <v>5</v>
      </c>
      <c r="Q32" s="120"/>
      <c r="R32" s="103">
        <f t="shared" si="0"/>
        <v>0</v>
      </c>
      <c r="S32" s="40">
        <v>2.37</v>
      </c>
      <c r="T32" s="36">
        <v>2.25</v>
      </c>
      <c r="U32" s="36">
        <f t="shared" si="1"/>
        <v>0</v>
      </c>
      <c r="V32" s="36">
        <f t="shared" si="2"/>
        <v>0</v>
      </c>
      <c r="W32" s="36">
        <f t="shared" si="3"/>
        <v>0</v>
      </c>
      <c r="X32" s="41">
        <f>IFERROR(VLOOKUP(B32,Лист2!A:B,2,0),0)</f>
        <v>1</v>
      </c>
      <c r="Y32" s="42">
        <f t="shared" si="4"/>
        <v>1959.14</v>
      </c>
      <c r="Z32" s="42"/>
      <c r="AA32" s="43"/>
      <c r="AB32" s="43">
        <f t="shared" si="6"/>
        <v>1960</v>
      </c>
      <c r="AC32" s="52">
        <f t="shared" si="7"/>
        <v>0.14000000000010004</v>
      </c>
    </row>
    <row r="33" spans="1:29" s="52" customFormat="1" ht="31.5" customHeight="1" x14ac:dyDescent="0.2">
      <c r="A33" s="89">
        <f>_xlfn.AGGREGATE(3,3,$B$6:B33)</f>
        <v>28</v>
      </c>
      <c r="B33" s="37" t="s">
        <v>130</v>
      </c>
      <c r="C33" s="320" t="s">
        <v>1340</v>
      </c>
      <c r="D33" s="304" t="s">
        <v>1341</v>
      </c>
      <c r="E33" s="321">
        <v>47019</v>
      </c>
      <c r="F33" s="37" t="s">
        <v>131</v>
      </c>
      <c r="G33" s="91" t="s">
        <v>37</v>
      </c>
      <c r="H33" s="38" t="s">
        <v>19</v>
      </c>
      <c r="I33" s="91">
        <v>1902008221045</v>
      </c>
      <c r="J33" s="91">
        <v>4658790008636</v>
      </c>
      <c r="K33" s="229" t="s">
        <v>132</v>
      </c>
      <c r="L33" s="39" t="s">
        <v>133</v>
      </c>
      <c r="M33" s="103">
        <v>785.89</v>
      </c>
      <c r="N33" s="103">
        <v>785.89</v>
      </c>
      <c r="O33" s="18">
        <f t="shared" si="5"/>
        <v>0</v>
      </c>
      <c r="P33" s="50">
        <v>20</v>
      </c>
      <c r="Q33" s="120"/>
      <c r="R33" s="103">
        <f t="shared" si="0"/>
        <v>0</v>
      </c>
      <c r="S33" s="40">
        <v>0.88</v>
      </c>
      <c r="T33" s="36">
        <v>0.82</v>
      </c>
      <c r="U33" s="36">
        <f t="shared" si="1"/>
        <v>0</v>
      </c>
      <c r="V33" s="36">
        <f t="shared" si="2"/>
        <v>0</v>
      </c>
      <c r="W33" s="36">
        <f t="shared" si="3"/>
        <v>0</v>
      </c>
      <c r="X33" s="41">
        <f>IFERROR(VLOOKUP(B33,Лист2!A:B,2,0),0)</f>
        <v>1</v>
      </c>
      <c r="Y33" s="42">
        <f t="shared" si="4"/>
        <v>784.89</v>
      </c>
      <c r="Z33" s="42"/>
      <c r="AA33" s="43"/>
      <c r="AB33" s="43">
        <f t="shared" si="6"/>
        <v>786</v>
      </c>
      <c r="AC33" s="52">
        <f t="shared" si="7"/>
        <v>-0.11000000000001364</v>
      </c>
    </row>
    <row r="34" spans="1:29" s="52" customFormat="1" ht="31.5" x14ac:dyDescent="0.2">
      <c r="A34" s="89">
        <f>_xlfn.AGGREGATE(3,3,$B$6:B34)</f>
        <v>29</v>
      </c>
      <c r="B34" s="37" t="s">
        <v>134</v>
      </c>
      <c r="C34" s="320" t="s">
        <v>1345</v>
      </c>
      <c r="D34" s="304" t="s">
        <v>1344</v>
      </c>
      <c r="E34" s="321">
        <v>46598</v>
      </c>
      <c r="F34" s="37" t="s">
        <v>135</v>
      </c>
      <c r="G34" s="91">
        <v>21102904192</v>
      </c>
      <c r="H34" s="38" t="s">
        <v>19</v>
      </c>
      <c r="I34" s="91">
        <v>1902008221052</v>
      </c>
      <c r="J34" s="91">
        <v>4658790008667</v>
      </c>
      <c r="K34" s="229" t="s">
        <v>136</v>
      </c>
      <c r="L34" s="39" t="s">
        <v>137</v>
      </c>
      <c r="M34" s="103">
        <v>894.66</v>
      </c>
      <c r="N34" s="103">
        <v>894.66</v>
      </c>
      <c r="O34" s="18">
        <f t="shared" si="5"/>
        <v>0</v>
      </c>
      <c r="P34" s="50">
        <v>20</v>
      </c>
      <c r="Q34" s="120"/>
      <c r="R34" s="103">
        <f t="shared" si="0"/>
        <v>0</v>
      </c>
      <c r="S34" s="40">
        <v>0.94</v>
      </c>
      <c r="T34" s="36">
        <v>0.88</v>
      </c>
      <c r="U34" s="36">
        <f t="shared" si="1"/>
        <v>0</v>
      </c>
      <c r="V34" s="36">
        <f t="shared" si="2"/>
        <v>0</v>
      </c>
      <c r="W34" s="36">
        <f t="shared" si="3"/>
        <v>0</v>
      </c>
      <c r="X34" s="41">
        <f>IFERROR(VLOOKUP(B34,Лист2!A:B,2,0),0)</f>
        <v>1</v>
      </c>
      <c r="Y34" s="42">
        <f t="shared" si="4"/>
        <v>893.66</v>
      </c>
      <c r="Z34" s="42"/>
      <c r="AA34" s="43"/>
      <c r="AB34" s="43">
        <f t="shared" si="6"/>
        <v>895</v>
      </c>
      <c r="AC34" s="52">
        <f t="shared" si="7"/>
        <v>-0.34000000000003183</v>
      </c>
    </row>
    <row r="35" spans="1:29" s="52" customFormat="1" ht="31.5" customHeight="1" x14ac:dyDescent="0.2">
      <c r="A35" s="89">
        <f>_xlfn.AGGREGATE(3,3,$B$6:B35)</f>
        <v>30</v>
      </c>
      <c r="B35" s="37" t="s">
        <v>138</v>
      </c>
      <c r="C35" s="320" t="s">
        <v>1340</v>
      </c>
      <c r="D35" s="304" t="s">
        <v>1341</v>
      </c>
      <c r="E35" s="321">
        <v>47019</v>
      </c>
      <c r="F35" s="37" t="s">
        <v>139</v>
      </c>
      <c r="G35" s="91" t="s">
        <v>54</v>
      </c>
      <c r="H35" s="38" t="s">
        <v>19</v>
      </c>
      <c r="I35" s="91">
        <v>1902008221977</v>
      </c>
      <c r="J35" s="91">
        <v>4658790008698</v>
      </c>
      <c r="K35" s="229" t="s">
        <v>140</v>
      </c>
      <c r="L35" s="39" t="s">
        <v>141</v>
      </c>
      <c r="M35" s="103">
        <v>962.79</v>
      </c>
      <c r="N35" s="103">
        <v>962.79</v>
      </c>
      <c r="O35" s="18">
        <f t="shared" si="5"/>
        <v>0</v>
      </c>
      <c r="P35" s="50">
        <v>20</v>
      </c>
      <c r="Q35" s="120"/>
      <c r="R35" s="103">
        <f t="shared" si="0"/>
        <v>0</v>
      </c>
      <c r="S35" s="40">
        <v>0.94</v>
      </c>
      <c r="T35" s="36">
        <v>0.88</v>
      </c>
      <c r="U35" s="36">
        <f t="shared" si="1"/>
        <v>0</v>
      </c>
      <c r="V35" s="36">
        <f t="shared" si="2"/>
        <v>0</v>
      </c>
      <c r="W35" s="36">
        <f t="shared" si="3"/>
        <v>0</v>
      </c>
      <c r="X35" s="41">
        <f>IFERROR(VLOOKUP(B35,Лист2!A:B,2,0),0)</f>
        <v>1</v>
      </c>
      <c r="Y35" s="42">
        <f t="shared" si="4"/>
        <v>961.79</v>
      </c>
      <c r="Z35" s="42"/>
      <c r="AA35" s="43"/>
      <c r="AB35" s="43">
        <f t="shared" si="6"/>
        <v>963</v>
      </c>
      <c r="AC35" s="52">
        <f t="shared" si="7"/>
        <v>-0.21000000000003638</v>
      </c>
    </row>
    <row r="36" spans="1:29" s="52" customFormat="1" ht="31.5" x14ac:dyDescent="0.2">
      <c r="A36" s="89">
        <f>_xlfn.AGGREGATE(3,3,$B$6:B36)</f>
        <v>31</v>
      </c>
      <c r="B36" s="37" t="s">
        <v>142</v>
      </c>
      <c r="C36" s="320" t="s">
        <v>1345</v>
      </c>
      <c r="D36" s="304" t="s">
        <v>1344</v>
      </c>
      <c r="E36" s="321">
        <v>46598</v>
      </c>
      <c r="F36" s="37" t="s">
        <v>143</v>
      </c>
      <c r="G36" s="91">
        <v>21232904192</v>
      </c>
      <c r="H36" s="38" t="s">
        <v>19</v>
      </c>
      <c r="I36" s="91">
        <v>1902008221069</v>
      </c>
      <c r="J36" s="91">
        <v>4658790008728</v>
      </c>
      <c r="K36" s="229" t="s">
        <v>144</v>
      </c>
      <c r="L36" s="39" t="s">
        <v>145</v>
      </c>
      <c r="M36" s="103">
        <v>2043.5</v>
      </c>
      <c r="N36" s="103">
        <v>2043.5</v>
      </c>
      <c r="O36" s="18">
        <f t="shared" si="5"/>
        <v>0</v>
      </c>
      <c r="P36" s="50">
        <v>5</v>
      </c>
      <c r="Q36" s="120"/>
      <c r="R36" s="103">
        <f t="shared" si="0"/>
        <v>0</v>
      </c>
      <c r="S36" s="40">
        <v>2.5099999999999998</v>
      </c>
      <c r="T36" s="36">
        <v>2.39</v>
      </c>
      <c r="U36" s="36">
        <f t="shared" si="1"/>
        <v>0</v>
      </c>
      <c r="V36" s="36">
        <f t="shared" si="2"/>
        <v>0</v>
      </c>
      <c r="W36" s="36">
        <f t="shared" si="3"/>
        <v>0</v>
      </c>
      <c r="X36" s="41">
        <f>IFERROR(VLOOKUP(B36,Лист2!A:B,2,0),0)</f>
        <v>1</v>
      </c>
      <c r="Y36" s="42">
        <f t="shared" si="4"/>
        <v>2042.5</v>
      </c>
      <c r="Z36" s="42"/>
      <c r="AA36" s="43"/>
      <c r="AB36" s="43">
        <f t="shared" si="6"/>
        <v>2044</v>
      </c>
      <c r="AC36" s="52">
        <f t="shared" si="7"/>
        <v>-0.5</v>
      </c>
    </row>
    <row r="37" spans="1:29" s="52" customFormat="1" ht="31.5" x14ac:dyDescent="0.2">
      <c r="A37" s="89">
        <f>_xlfn.AGGREGATE(3,3,$B$6:B37)</f>
        <v>32</v>
      </c>
      <c r="B37" s="37" t="s">
        <v>146</v>
      </c>
      <c r="C37" s="320" t="s">
        <v>1327</v>
      </c>
      <c r="D37" s="304" t="s">
        <v>1328</v>
      </c>
      <c r="E37" s="321">
        <v>47243</v>
      </c>
      <c r="F37" s="37" t="s">
        <v>147</v>
      </c>
      <c r="G37" s="91" t="s">
        <v>148</v>
      </c>
      <c r="H37" s="38" t="s">
        <v>19</v>
      </c>
      <c r="I37" s="91">
        <v>4630017927289</v>
      </c>
      <c r="J37" s="91">
        <v>4658790009626</v>
      </c>
      <c r="K37" s="229" t="s">
        <v>147</v>
      </c>
      <c r="L37" s="39" t="s">
        <v>149</v>
      </c>
      <c r="M37" s="103">
        <v>2092.3000000000002</v>
      </c>
      <c r="N37" s="103">
        <v>2092.3000000000002</v>
      </c>
      <c r="O37" s="18">
        <f t="shared" si="5"/>
        <v>0</v>
      </c>
      <c r="P37" s="50">
        <v>5</v>
      </c>
      <c r="Q37" s="120"/>
      <c r="R37" s="103">
        <f t="shared" si="0"/>
        <v>0</v>
      </c>
      <c r="S37" s="40">
        <v>2.62</v>
      </c>
      <c r="T37" s="36">
        <v>2.42</v>
      </c>
      <c r="U37" s="36">
        <f t="shared" si="1"/>
        <v>0</v>
      </c>
      <c r="V37" s="36">
        <f t="shared" si="2"/>
        <v>0</v>
      </c>
      <c r="W37" s="36">
        <f t="shared" si="3"/>
        <v>0</v>
      </c>
      <c r="X37" s="41">
        <f>IFERROR(VLOOKUP(B37,Лист2!A:B,2,0),0)</f>
        <v>1</v>
      </c>
      <c r="Y37" s="42">
        <f t="shared" si="4"/>
        <v>2091.3000000000002</v>
      </c>
      <c r="Z37" s="42"/>
      <c r="AA37" s="43"/>
      <c r="AB37" s="43">
        <f t="shared" si="6"/>
        <v>2092</v>
      </c>
      <c r="AC37" s="52">
        <f t="shared" si="7"/>
        <v>0.3000000000001819</v>
      </c>
    </row>
    <row r="38" spans="1:29" s="52" customFormat="1" ht="31.5" customHeight="1" x14ac:dyDescent="0.2">
      <c r="A38" s="89">
        <f>_xlfn.AGGREGATE(3,3,$B$6:B38)</f>
        <v>33</v>
      </c>
      <c r="B38" s="37" t="s">
        <v>150</v>
      </c>
      <c r="C38" s="320" t="s">
        <v>1345</v>
      </c>
      <c r="D38" s="304" t="s">
        <v>1344</v>
      </c>
      <c r="E38" s="321">
        <v>46598</v>
      </c>
      <c r="F38" s="37" t="s">
        <v>151</v>
      </c>
      <c r="G38" s="91" t="s">
        <v>152</v>
      </c>
      <c r="H38" s="38" t="s">
        <v>19</v>
      </c>
      <c r="I38" s="91">
        <v>4612728050159</v>
      </c>
      <c r="J38" s="91">
        <v>4658790008810</v>
      </c>
      <c r="K38" s="227" t="s">
        <v>153</v>
      </c>
      <c r="L38" s="39" t="s">
        <v>1204</v>
      </c>
      <c r="M38" s="103">
        <v>830.61</v>
      </c>
      <c r="N38" s="103">
        <v>830.61</v>
      </c>
      <c r="O38" s="18">
        <f t="shared" si="5"/>
        <v>0</v>
      </c>
      <c r="P38" s="50">
        <v>10</v>
      </c>
      <c r="Q38" s="120"/>
      <c r="R38" s="103">
        <f t="shared" ref="R38:R69" si="8">N38*Q38</f>
        <v>0</v>
      </c>
      <c r="S38" s="40">
        <v>1.31</v>
      </c>
      <c r="T38" s="36">
        <v>1.26</v>
      </c>
      <c r="U38" s="36">
        <f t="shared" ref="U38:U69" si="9">Q38*S38</f>
        <v>0</v>
      </c>
      <c r="V38" s="36">
        <f t="shared" ref="V38:V69" si="10">Q38*T38</f>
        <v>0</v>
      </c>
      <c r="W38" s="36">
        <f t="shared" si="3"/>
        <v>0</v>
      </c>
      <c r="X38" s="41">
        <f>IFERROR(VLOOKUP(B38,Лист2!A:B,2,0),0)</f>
        <v>1</v>
      </c>
      <c r="Y38" s="42">
        <f t="shared" si="4"/>
        <v>829.61</v>
      </c>
      <c r="Z38" s="42"/>
      <c r="AA38" s="43"/>
      <c r="AB38" s="43">
        <f t="shared" si="6"/>
        <v>831</v>
      </c>
      <c r="AC38" s="52">
        <f t="shared" si="7"/>
        <v>-0.38999999999998636</v>
      </c>
    </row>
    <row r="39" spans="1:29" s="52" customFormat="1" ht="31.5" x14ac:dyDescent="0.2">
      <c r="A39" s="89">
        <f>_xlfn.AGGREGATE(3,3,$B$6:B39)</f>
        <v>34</v>
      </c>
      <c r="B39" s="37" t="s">
        <v>154</v>
      </c>
      <c r="C39" s="320" t="s">
        <v>1345</v>
      </c>
      <c r="D39" s="304" t="s">
        <v>1344</v>
      </c>
      <c r="E39" s="321">
        <v>46598</v>
      </c>
      <c r="F39" s="37" t="s">
        <v>155</v>
      </c>
      <c r="G39" s="91" t="s">
        <v>152</v>
      </c>
      <c r="H39" s="38" t="s">
        <v>19</v>
      </c>
      <c r="I39" s="91">
        <v>1702008221195</v>
      </c>
      <c r="J39" s="91">
        <v>4658790008803</v>
      </c>
      <c r="K39" s="227" t="s">
        <v>156</v>
      </c>
      <c r="L39" s="39" t="s">
        <v>157</v>
      </c>
      <c r="M39" s="103">
        <v>810.29</v>
      </c>
      <c r="N39" s="103">
        <v>810.29</v>
      </c>
      <c r="O39" s="18">
        <f t="shared" si="5"/>
        <v>0</v>
      </c>
      <c r="P39" s="50">
        <v>10</v>
      </c>
      <c r="Q39" s="120"/>
      <c r="R39" s="103">
        <f t="shared" si="8"/>
        <v>0</v>
      </c>
      <c r="S39" s="40">
        <v>1.3</v>
      </c>
      <c r="T39" s="36">
        <v>1.25</v>
      </c>
      <c r="U39" s="36">
        <f t="shared" si="9"/>
        <v>0</v>
      </c>
      <c r="V39" s="36">
        <f t="shared" si="10"/>
        <v>0</v>
      </c>
      <c r="W39" s="36">
        <f t="shared" si="3"/>
        <v>0</v>
      </c>
      <c r="X39" s="41">
        <f>IFERROR(VLOOKUP(B39,Лист2!A:B,2,0),0)</f>
        <v>1</v>
      </c>
      <c r="Y39" s="42">
        <f t="shared" si="4"/>
        <v>809.29</v>
      </c>
      <c r="Z39" s="42"/>
      <c r="AA39" s="43"/>
      <c r="AB39" s="43">
        <f t="shared" si="6"/>
        <v>810</v>
      </c>
      <c r="AC39" s="52">
        <f t="shared" si="7"/>
        <v>0.28999999999996362</v>
      </c>
    </row>
    <row r="40" spans="1:29" s="52" customFormat="1" ht="31.5" x14ac:dyDescent="0.2">
      <c r="A40" s="89">
        <f>_xlfn.AGGREGATE(3,3,$B$6:B40)</f>
        <v>35</v>
      </c>
      <c r="B40" s="37" t="s">
        <v>158</v>
      </c>
      <c r="C40" s="320" t="s">
        <v>1345</v>
      </c>
      <c r="D40" s="304" t="s">
        <v>1344</v>
      </c>
      <c r="E40" s="321">
        <v>46598</v>
      </c>
      <c r="F40" s="37" t="s">
        <v>159</v>
      </c>
      <c r="G40" s="91">
        <v>21013003056</v>
      </c>
      <c r="H40" s="38" t="s">
        <v>19</v>
      </c>
      <c r="I40" s="91">
        <v>4612728050166</v>
      </c>
      <c r="J40" s="91">
        <v>4658790008773</v>
      </c>
      <c r="K40" s="227" t="s">
        <v>160</v>
      </c>
      <c r="L40" s="39" t="s">
        <v>1205</v>
      </c>
      <c r="M40" s="103">
        <v>741.15</v>
      </c>
      <c r="N40" s="103">
        <v>741.15</v>
      </c>
      <c r="O40" s="18">
        <f t="shared" si="5"/>
        <v>0</v>
      </c>
      <c r="P40" s="50">
        <v>20</v>
      </c>
      <c r="Q40" s="120"/>
      <c r="R40" s="103">
        <f t="shared" si="8"/>
        <v>0</v>
      </c>
      <c r="S40" s="40">
        <v>0.88</v>
      </c>
      <c r="T40" s="36">
        <v>0.85</v>
      </c>
      <c r="U40" s="36">
        <f t="shared" si="9"/>
        <v>0</v>
      </c>
      <c r="V40" s="36">
        <f t="shared" si="10"/>
        <v>0</v>
      </c>
      <c r="W40" s="36">
        <f t="shared" si="3"/>
        <v>0</v>
      </c>
      <c r="X40" s="41">
        <f>IFERROR(VLOOKUP(B40,Лист2!A:B,2,0),0)</f>
        <v>1</v>
      </c>
      <c r="Y40" s="42">
        <f t="shared" si="4"/>
        <v>740.15</v>
      </c>
      <c r="Z40" s="42"/>
      <c r="AA40" s="43"/>
      <c r="AB40" s="43">
        <f t="shared" si="6"/>
        <v>741</v>
      </c>
      <c r="AC40" s="52">
        <f t="shared" si="7"/>
        <v>0.14999999999997726</v>
      </c>
    </row>
    <row r="41" spans="1:29" s="52" customFormat="1" ht="31.5" customHeight="1" x14ac:dyDescent="0.2">
      <c r="A41" s="89">
        <f>_xlfn.AGGREGATE(3,3,$B$6:B41)</f>
        <v>36</v>
      </c>
      <c r="B41" s="37" t="s">
        <v>161</v>
      </c>
      <c r="C41" s="320" t="s">
        <v>1345</v>
      </c>
      <c r="D41" s="304" t="s">
        <v>1344</v>
      </c>
      <c r="E41" s="321">
        <v>46598</v>
      </c>
      <c r="F41" s="37" t="s">
        <v>162</v>
      </c>
      <c r="G41" s="91">
        <v>21013003056</v>
      </c>
      <c r="H41" s="38" t="s">
        <v>19</v>
      </c>
      <c r="I41" s="91">
        <v>1702008221201</v>
      </c>
      <c r="J41" s="91">
        <v>4658790008766</v>
      </c>
      <c r="K41" s="227" t="s">
        <v>163</v>
      </c>
      <c r="L41" s="39" t="s">
        <v>164</v>
      </c>
      <c r="M41" s="103">
        <v>712.69</v>
      </c>
      <c r="N41" s="103">
        <v>712.69</v>
      </c>
      <c r="O41" s="18">
        <f t="shared" si="5"/>
        <v>0</v>
      </c>
      <c r="P41" s="50">
        <v>20</v>
      </c>
      <c r="Q41" s="120"/>
      <c r="R41" s="103">
        <f t="shared" si="8"/>
        <v>0</v>
      </c>
      <c r="S41" s="40">
        <v>0.87</v>
      </c>
      <c r="T41" s="36">
        <v>0.84</v>
      </c>
      <c r="U41" s="36">
        <f t="shared" si="9"/>
        <v>0</v>
      </c>
      <c r="V41" s="36">
        <f t="shared" si="10"/>
        <v>0</v>
      </c>
      <c r="W41" s="36">
        <f t="shared" si="3"/>
        <v>0</v>
      </c>
      <c r="X41" s="41">
        <f>IFERROR(VLOOKUP(B41,Лист2!A:B,2,0),0)</f>
        <v>1</v>
      </c>
      <c r="Y41" s="42">
        <f t="shared" si="4"/>
        <v>711.69</v>
      </c>
      <c r="Z41" s="42"/>
      <c r="AA41" s="43"/>
      <c r="AB41" s="43">
        <f t="shared" si="6"/>
        <v>713</v>
      </c>
      <c r="AC41" s="52">
        <f t="shared" si="7"/>
        <v>-0.30999999999994543</v>
      </c>
    </row>
    <row r="42" spans="1:29" s="52" customFormat="1" ht="31.5" x14ac:dyDescent="0.2">
      <c r="A42" s="89">
        <f>_xlfn.AGGREGATE(3,3,$B$6:B42)</f>
        <v>37</v>
      </c>
      <c r="B42" s="37" t="s">
        <v>165</v>
      </c>
      <c r="C42" s="320" t="s">
        <v>1345</v>
      </c>
      <c r="D42" s="304" t="s">
        <v>1344</v>
      </c>
      <c r="E42" s="321">
        <v>46598</v>
      </c>
      <c r="F42" s="37" t="s">
        <v>166</v>
      </c>
      <c r="G42" s="91">
        <v>21013003010</v>
      </c>
      <c r="H42" s="38" t="s">
        <v>19</v>
      </c>
      <c r="I42" s="91">
        <v>1802008221741</v>
      </c>
      <c r="J42" s="91">
        <v>4658790008926</v>
      </c>
      <c r="K42" s="227" t="s">
        <v>167</v>
      </c>
      <c r="L42" s="39" t="s">
        <v>168</v>
      </c>
      <c r="M42" s="103">
        <v>926.19</v>
      </c>
      <c r="N42" s="103">
        <v>926.19</v>
      </c>
      <c r="O42" s="18">
        <f t="shared" si="5"/>
        <v>0</v>
      </c>
      <c r="P42" s="50">
        <v>4</v>
      </c>
      <c r="Q42" s="120"/>
      <c r="R42" s="103">
        <f t="shared" si="8"/>
        <v>0</v>
      </c>
      <c r="S42" s="40">
        <v>1.8</v>
      </c>
      <c r="T42" s="36">
        <v>1.8</v>
      </c>
      <c r="U42" s="36">
        <f t="shared" si="9"/>
        <v>0</v>
      </c>
      <c r="V42" s="36">
        <f t="shared" si="10"/>
        <v>0</v>
      </c>
      <c r="W42" s="36">
        <f t="shared" si="3"/>
        <v>0</v>
      </c>
      <c r="X42" s="41">
        <f>IFERROR(VLOOKUP(B42,Лист2!A:B,2,0),0)</f>
        <v>1</v>
      </c>
      <c r="Y42" s="42">
        <f t="shared" si="4"/>
        <v>925.19</v>
      </c>
      <c r="Z42" s="42"/>
      <c r="AA42" s="43"/>
      <c r="AB42" s="43">
        <f t="shared" si="6"/>
        <v>926</v>
      </c>
      <c r="AC42" s="52">
        <f t="shared" si="7"/>
        <v>0.19000000000005457</v>
      </c>
    </row>
    <row r="43" spans="1:29" s="52" customFormat="1" ht="31.5" x14ac:dyDescent="0.2">
      <c r="A43" s="89">
        <f>_xlfn.AGGREGATE(3,3,$B$6:B43)</f>
        <v>38</v>
      </c>
      <c r="B43" s="37" t="s">
        <v>169</v>
      </c>
      <c r="C43" s="320" t="s">
        <v>1345</v>
      </c>
      <c r="D43" s="304" t="s">
        <v>1344</v>
      </c>
      <c r="E43" s="321">
        <v>46598</v>
      </c>
      <c r="F43" s="37" t="s">
        <v>170</v>
      </c>
      <c r="G43" s="91">
        <v>21213414010</v>
      </c>
      <c r="H43" s="38" t="s">
        <v>19</v>
      </c>
      <c r="I43" s="91">
        <v>1802008221758</v>
      </c>
      <c r="J43" s="91">
        <v>4658790008933</v>
      </c>
      <c r="K43" s="227" t="s">
        <v>171</v>
      </c>
      <c r="L43" s="39" t="s">
        <v>172</v>
      </c>
      <c r="M43" s="103">
        <v>967.86</v>
      </c>
      <c r="N43" s="103">
        <v>967.86</v>
      </c>
      <c r="O43" s="18">
        <f t="shared" si="5"/>
        <v>0</v>
      </c>
      <c r="P43" s="50">
        <v>4</v>
      </c>
      <c r="Q43" s="120"/>
      <c r="R43" s="103">
        <f t="shared" si="8"/>
        <v>0</v>
      </c>
      <c r="S43" s="40">
        <v>1.9</v>
      </c>
      <c r="T43" s="36">
        <v>1.9</v>
      </c>
      <c r="U43" s="36">
        <f t="shared" si="9"/>
        <v>0</v>
      </c>
      <c r="V43" s="36">
        <f t="shared" si="10"/>
        <v>0</v>
      </c>
      <c r="W43" s="36">
        <f t="shared" si="3"/>
        <v>0</v>
      </c>
      <c r="X43" s="41">
        <f>IFERROR(VLOOKUP(B43,Лист2!A:B,2,0),0)</f>
        <v>1</v>
      </c>
      <c r="Y43" s="42">
        <f t="shared" si="4"/>
        <v>966.86</v>
      </c>
      <c r="Z43" s="42"/>
      <c r="AA43" s="43"/>
      <c r="AB43" s="43">
        <f t="shared" si="6"/>
        <v>968</v>
      </c>
      <c r="AC43" s="52">
        <f t="shared" si="7"/>
        <v>-0.13999999999998636</v>
      </c>
    </row>
    <row r="44" spans="1:29" s="52" customFormat="1" ht="31.5" x14ac:dyDescent="0.2">
      <c r="A44" s="89">
        <f>_xlfn.AGGREGATE(3,3,$B$6:B44)</f>
        <v>39</v>
      </c>
      <c r="B44" s="37" t="s">
        <v>173</v>
      </c>
      <c r="C44" s="320" t="s">
        <v>1345</v>
      </c>
      <c r="D44" s="304" t="s">
        <v>1344</v>
      </c>
      <c r="E44" s="321">
        <v>46598</v>
      </c>
      <c r="F44" s="37" t="s">
        <v>174</v>
      </c>
      <c r="G44" s="91">
        <v>212143414010</v>
      </c>
      <c r="H44" s="38" t="s">
        <v>19</v>
      </c>
      <c r="I44" s="91">
        <v>1802008221765</v>
      </c>
      <c r="J44" s="91">
        <v>4658790008940</v>
      </c>
      <c r="K44" s="227" t="s">
        <v>175</v>
      </c>
      <c r="L44" s="39" t="s">
        <v>176</v>
      </c>
      <c r="M44" s="103">
        <v>1052.25</v>
      </c>
      <c r="N44" s="103">
        <v>1052.25</v>
      </c>
      <c r="O44" s="18">
        <f t="shared" si="5"/>
        <v>0</v>
      </c>
      <c r="P44" s="50">
        <v>4</v>
      </c>
      <c r="Q44" s="120"/>
      <c r="R44" s="103">
        <f t="shared" si="8"/>
        <v>0</v>
      </c>
      <c r="S44" s="40">
        <v>1.9</v>
      </c>
      <c r="T44" s="36">
        <v>1.9</v>
      </c>
      <c r="U44" s="36">
        <f t="shared" si="9"/>
        <v>0</v>
      </c>
      <c r="V44" s="36">
        <f t="shared" si="10"/>
        <v>0</v>
      </c>
      <c r="W44" s="36">
        <f t="shared" si="3"/>
        <v>0</v>
      </c>
      <c r="X44" s="41">
        <f>IFERROR(VLOOKUP(B44,Лист2!A:B,2,0),0)</f>
        <v>1</v>
      </c>
      <c r="Y44" s="42">
        <f t="shared" si="4"/>
        <v>1051.25</v>
      </c>
      <c r="Z44" s="42"/>
      <c r="AA44" s="43"/>
      <c r="AB44" s="43">
        <f t="shared" si="6"/>
        <v>1052</v>
      </c>
      <c r="AC44" s="52">
        <f t="shared" si="7"/>
        <v>0.25</v>
      </c>
    </row>
    <row r="45" spans="1:29" s="52" customFormat="1" ht="31.5" x14ac:dyDescent="0.2">
      <c r="A45" s="89">
        <f>_xlfn.AGGREGATE(3,3,$B$6:B45)</f>
        <v>40</v>
      </c>
      <c r="B45" s="37" t="s">
        <v>177</v>
      </c>
      <c r="C45" s="320" t="s">
        <v>1345</v>
      </c>
      <c r="D45" s="304" t="s">
        <v>1344</v>
      </c>
      <c r="E45" s="321">
        <v>46598</v>
      </c>
      <c r="F45" s="37" t="s">
        <v>178</v>
      </c>
      <c r="G45" s="91">
        <v>21213414138</v>
      </c>
      <c r="H45" s="38" t="s">
        <v>19</v>
      </c>
      <c r="I45" s="91">
        <v>4612728050197</v>
      </c>
      <c r="J45" s="91">
        <v>4658790008971</v>
      </c>
      <c r="K45" s="227" t="s">
        <v>179</v>
      </c>
      <c r="L45" s="39" t="s">
        <v>180</v>
      </c>
      <c r="M45" s="103">
        <v>840.79</v>
      </c>
      <c r="N45" s="103">
        <v>840.79</v>
      </c>
      <c r="O45" s="18">
        <f t="shared" si="5"/>
        <v>0</v>
      </c>
      <c r="P45" s="50">
        <v>10</v>
      </c>
      <c r="Q45" s="120"/>
      <c r="R45" s="103">
        <f t="shared" si="8"/>
        <v>0</v>
      </c>
      <c r="S45" s="40">
        <v>1.19</v>
      </c>
      <c r="T45" s="36">
        <v>1.1399999999999999</v>
      </c>
      <c r="U45" s="36">
        <f t="shared" si="9"/>
        <v>0</v>
      </c>
      <c r="V45" s="36">
        <f t="shared" si="10"/>
        <v>0</v>
      </c>
      <c r="W45" s="36">
        <f t="shared" si="3"/>
        <v>0</v>
      </c>
      <c r="X45" s="41">
        <f>IFERROR(VLOOKUP(B45,Лист2!A:B,2,0),0)</f>
        <v>1</v>
      </c>
      <c r="Y45" s="42">
        <f t="shared" si="4"/>
        <v>839.79</v>
      </c>
      <c r="Z45" s="42"/>
      <c r="AA45" s="43"/>
      <c r="AB45" s="43">
        <f t="shared" si="6"/>
        <v>841</v>
      </c>
      <c r="AC45" s="52">
        <f t="shared" si="7"/>
        <v>-0.21000000000003638</v>
      </c>
    </row>
    <row r="46" spans="1:29" s="52" customFormat="1" ht="31.5" x14ac:dyDescent="0.2">
      <c r="A46" s="89">
        <f>_xlfn.AGGREGATE(3,3,$B$6:B46)</f>
        <v>41</v>
      </c>
      <c r="B46" s="37" t="s">
        <v>181</v>
      </c>
      <c r="C46" s="320" t="s">
        <v>1345</v>
      </c>
      <c r="D46" s="304" t="s">
        <v>1344</v>
      </c>
      <c r="E46" s="321">
        <v>46598</v>
      </c>
      <c r="F46" s="37" t="s">
        <v>182</v>
      </c>
      <c r="G46" s="91">
        <v>21213414138</v>
      </c>
      <c r="H46" s="38" t="s">
        <v>19</v>
      </c>
      <c r="I46" s="91">
        <v>4680287513460</v>
      </c>
      <c r="J46" s="91">
        <v>4658790008964</v>
      </c>
      <c r="K46" s="227" t="s">
        <v>183</v>
      </c>
      <c r="L46" s="39" t="s">
        <v>184</v>
      </c>
      <c r="M46" s="103">
        <v>813.34</v>
      </c>
      <c r="N46" s="103">
        <v>813.34</v>
      </c>
      <c r="O46" s="18">
        <f t="shared" si="5"/>
        <v>0</v>
      </c>
      <c r="P46" s="50">
        <v>10</v>
      </c>
      <c r="Q46" s="120"/>
      <c r="R46" s="103">
        <f t="shared" si="8"/>
        <v>0</v>
      </c>
      <c r="S46" s="40">
        <v>1.18</v>
      </c>
      <c r="T46" s="36">
        <v>1.1299999999999999</v>
      </c>
      <c r="U46" s="36">
        <f t="shared" si="9"/>
        <v>0</v>
      </c>
      <c r="V46" s="36">
        <f t="shared" si="10"/>
        <v>0</v>
      </c>
      <c r="W46" s="36">
        <f t="shared" si="3"/>
        <v>0</v>
      </c>
      <c r="X46" s="41">
        <f>IFERROR(VLOOKUP(B46,Лист2!A:B,2,0),0)</f>
        <v>1</v>
      </c>
      <c r="Y46" s="42">
        <f t="shared" si="4"/>
        <v>812.34</v>
      </c>
      <c r="Z46" s="42"/>
      <c r="AA46" s="43"/>
      <c r="AB46" s="43">
        <f t="shared" si="6"/>
        <v>813</v>
      </c>
      <c r="AC46" s="52">
        <f t="shared" si="7"/>
        <v>0.34000000000003183</v>
      </c>
    </row>
    <row r="47" spans="1:29" s="52" customFormat="1" ht="31.5" customHeight="1" x14ac:dyDescent="0.2">
      <c r="A47" s="89">
        <f>_xlfn.AGGREGATE(3,3,$B$6:B47)</f>
        <v>42</v>
      </c>
      <c r="B47" s="37" t="s">
        <v>185</v>
      </c>
      <c r="C47" s="320" t="s">
        <v>1345</v>
      </c>
      <c r="D47" s="304" t="s">
        <v>1344</v>
      </c>
      <c r="E47" s="321">
        <v>46598</v>
      </c>
      <c r="F47" s="37" t="s">
        <v>186</v>
      </c>
      <c r="G47" s="91" t="s">
        <v>187</v>
      </c>
      <c r="H47" s="38" t="s">
        <v>19</v>
      </c>
      <c r="I47" s="91">
        <v>4612728050203</v>
      </c>
      <c r="J47" s="91">
        <v>4658790008872</v>
      </c>
      <c r="K47" s="227" t="s">
        <v>188</v>
      </c>
      <c r="L47" s="39" t="s">
        <v>189</v>
      </c>
      <c r="M47" s="103">
        <v>903.81</v>
      </c>
      <c r="N47" s="103">
        <v>903.81</v>
      </c>
      <c r="O47" s="18">
        <f t="shared" si="5"/>
        <v>0</v>
      </c>
      <c r="P47" s="50">
        <v>10</v>
      </c>
      <c r="Q47" s="120"/>
      <c r="R47" s="103">
        <f t="shared" si="8"/>
        <v>0</v>
      </c>
      <c r="S47" s="40">
        <v>1.2</v>
      </c>
      <c r="T47" s="36">
        <v>1.1499999999999999</v>
      </c>
      <c r="U47" s="36">
        <f t="shared" si="9"/>
        <v>0</v>
      </c>
      <c r="V47" s="36">
        <f t="shared" si="10"/>
        <v>0</v>
      </c>
      <c r="W47" s="36">
        <f t="shared" si="3"/>
        <v>0</v>
      </c>
      <c r="X47" s="41">
        <f>IFERROR(VLOOKUP(B47,Лист2!A:B,2,0),0)</f>
        <v>1</v>
      </c>
      <c r="Y47" s="42">
        <f t="shared" si="4"/>
        <v>902.81</v>
      </c>
      <c r="Z47" s="42"/>
      <c r="AA47" s="43"/>
      <c r="AB47" s="43">
        <f t="shared" si="6"/>
        <v>904</v>
      </c>
      <c r="AC47" s="52">
        <f t="shared" si="7"/>
        <v>-0.19000000000005457</v>
      </c>
    </row>
    <row r="48" spans="1:29" s="52" customFormat="1" ht="31.5" x14ac:dyDescent="0.2">
      <c r="A48" s="89">
        <f>_xlfn.AGGREGATE(3,3,$B$6:B48)</f>
        <v>43</v>
      </c>
      <c r="B48" s="37" t="s">
        <v>190</v>
      </c>
      <c r="C48" s="320" t="s">
        <v>1345</v>
      </c>
      <c r="D48" s="304" t="s">
        <v>1344</v>
      </c>
      <c r="E48" s="321">
        <v>46598</v>
      </c>
      <c r="F48" s="37" t="s">
        <v>191</v>
      </c>
      <c r="G48" s="91" t="s">
        <v>187</v>
      </c>
      <c r="H48" s="38" t="s">
        <v>19</v>
      </c>
      <c r="I48" s="91">
        <v>4680287513484</v>
      </c>
      <c r="J48" s="91">
        <v>4658790008865</v>
      </c>
      <c r="K48" s="227" t="s">
        <v>192</v>
      </c>
      <c r="L48" s="39" t="s">
        <v>193</v>
      </c>
      <c r="M48" s="103">
        <v>868.24</v>
      </c>
      <c r="N48" s="103">
        <v>868.24</v>
      </c>
      <c r="O48" s="18">
        <f t="shared" si="5"/>
        <v>0</v>
      </c>
      <c r="P48" s="50">
        <v>10</v>
      </c>
      <c r="Q48" s="120"/>
      <c r="R48" s="103">
        <f t="shared" si="8"/>
        <v>0</v>
      </c>
      <c r="S48" s="40">
        <v>1.2</v>
      </c>
      <c r="T48" s="36">
        <v>1.1499999999999999</v>
      </c>
      <c r="U48" s="36">
        <f t="shared" si="9"/>
        <v>0</v>
      </c>
      <c r="V48" s="36">
        <f t="shared" si="10"/>
        <v>0</v>
      </c>
      <c r="W48" s="36">
        <f t="shared" si="3"/>
        <v>0</v>
      </c>
      <c r="X48" s="41">
        <f>IFERROR(VLOOKUP(B48,Лист2!A:B,2,0),0)</f>
        <v>1</v>
      </c>
      <c r="Y48" s="42">
        <f t="shared" si="4"/>
        <v>867.24</v>
      </c>
      <c r="Z48" s="42"/>
      <c r="AA48" s="43"/>
      <c r="AB48" s="43">
        <f t="shared" si="6"/>
        <v>868</v>
      </c>
      <c r="AC48" s="52">
        <f t="shared" si="7"/>
        <v>0.24000000000000909</v>
      </c>
    </row>
    <row r="49" spans="1:29" s="52" customFormat="1" ht="31.5" x14ac:dyDescent="0.2">
      <c r="A49" s="89">
        <f>_xlfn.AGGREGATE(3,3,$B$6:B49)</f>
        <v>44</v>
      </c>
      <c r="B49" s="37" t="s">
        <v>194</v>
      </c>
      <c r="C49" s="320" t="s">
        <v>1345</v>
      </c>
      <c r="D49" s="304" t="s">
        <v>1344</v>
      </c>
      <c r="E49" s="321">
        <v>46598</v>
      </c>
      <c r="F49" s="37" t="s">
        <v>195</v>
      </c>
      <c r="G49" s="91">
        <v>21083414056</v>
      </c>
      <c r="H49" s="38" t="s">
        <v>19</v>
      </c>
      <c r="I49" s="91">
        <v>1902008221120</v>
      </c>
      <c r="J49" s="91">
        <v>4658790008841</v>
      </c>
      <c r="K49" s="229" t="s">
        <v>196</v>
      </c>
      <c r="L49" s="39" t="s">
        <v>197</v>
      </c>
      <c r="M49" s="103">
        <v>471.74</v>
      </c>
      <c r="N49" s="103">
        <v>471.74</v>
      </c>
      <c r="O49" s="18">
        <f t="shared" si="5"/>
        <v>0</v>
      </c>
      <c r="P49" s="50">
        <v>10</v>
      </c>
      <c r="Q49" s="120"/>
      <c r="R49" s="103">
        <f t="shared" si="8"/>
        <v>0</v>
      </c>
      <c r="S49" s="40">
        <v>0.6</v>
      </c>
      <c r="T49" s="36">
        <v>0.55000000000000004</v>
      </c>
      <c r="U49" s="36">
        <f t="shared" si="9"/>
        <v>0</v>
      </c>
      <c r="V49" s="36">
        <f t="shared" si="10"/>
        <v>0</v>
      </c>
      <c r="W49" s="36">
        <f t="shared" si="3"/>
        <v>0</v>
      </c>
      <c r="X49" s="41">
        <f>IFERROR(VLOOKUP(B49,Лист2!A:B,2,0),0)</f>
        <v>1</v>
      </c>
      <c r="Y49" s="42">
        <f t="shared" si="4"/>
        <v>470.74</v>
      </c>
      <c r="Z49" s="42"/>
      <c r="AA49" s="43"/>
      <c r="AB49" s="43">
        <f t="shared" si="6"/>
        <v>472</v>
      </c>
      <c r="AC49" s="52">
        <f t="shared" si="7"/>
        <v>-0.25999999999999091</v>
      </c>
    </row>
    <row r="50" spans="1:29" s="52" customFormat="1" ht="31.5" x14ac:dyDescent="0.2">
      <c r="A50" s="89">
        <f>_xlfn.AGGREGATE(3,3,$B$6:B50)</f>
        <v>45</v>
      </c>
      <c r="B50" s="37" t="s">
        <v>198</v>
      </c>
      <c r="C50" s="320" t="s">
        <v>1345</v>
      </c>
      <c r="D50" s="304" t="s">
        <v>1344</v>
      </c>
      <c r="E50" s="321">
        <v>46598</v>
      </c>
      <c r="F50" s="37" t="s">
        <v>199</v>
      </c>
      <c r="G50" s="91">
        <v>21083414057</v>
      </c>
      <c r="H50" s="38" t="s">
        <v>19</v>
      </c>
      <c r="I50" s="91">
        <v>1902008221137</v>
      </c>
      <c r="J50" s="91">
        <v>4658790008858</v>
      </c>
      <c r="K50" s="229" t="s">
        <v>200</v>
      </c>
      <c r="L50" s="39" t="s">
        <v>201</v>
      </c>
      <c r="M50" s="103">
        <v>471.74</v>
      </c>
      <c r="N50" s="103">
        <v>471.74</v>
      </c>
      <c r="O50" s="18">
        <f t="shared" si="5"/>
        <v>0</v>
      </c>
      <c r="P50" s="50">
        <v>10</v>
      </c>
      <c r="Q50" s="120"/>
      <c r="R50" s="103">
        <f t="shared" si="8"/>
        <v>0</v>
      </c>
      <c r="S50" s="40">
        <v>0.6</v>
      </c>
      <c r="T50" s="36">
        <v>0.55000000000000004</v>
      </c>
      <c r="U50" s="36">
        <f t="shared" si="9"/>
        <v>0</v>
      </c>
      <c r="V50" s="36">
        <f t="shared" si="10"/>
        <v>0</v>
      </c>
      <c r="W50" s="36">
        <f t="shared" si="3"/>
        <v>0</v>
      </c>
      <c r="X50" s="41">
        <f>IFERROR(VLOOKUP(B50,Лист2!A:B,2,0),0)</f>
        <v>1</v>
      </c>
      <c r="Y50" s="42">
        <f t="shared" si="4"/>
        <v>470.74</v>
      </c>
      <c r="Z50" s="42"/>
      <c r="AA50" s="43"/>
      <c r="AB50" s="43">
        <f t="shared" si="6"/>
        <v>472</v>
      </c>
      <c r="AC50" s="52">
        <f t="shared" si="7"/>
        <v>-0.25999999999999091</v>
      </c>
    </row>
    <row r="51" spans="1:29" s="52" customFormat="1" ht="30.75" customHeight="1" x14ac:dyDescent="0.2">
      <c r="A51" s="89">
        <f>_xlfn.AGGREGATE(3,3,$B$6:B51)</f>
        <v>46</v>
      </c>
      <c r="B51" s="37" t="s">
        <v>202</v>
      </c>
      <c r="C51" s="320" t="s">
        <v>1345</v>
      </c>
      <c r="D51" s="304" t="s">
        <v>1344</v>
      </c>
      <c r="E51" s="321">
        <v>46598</v>
      </c>
      <c r="F51" s="37" t="s">
        <v>203</v>
      </c>
      <c r="G51" s="91" t="s">
        <v>204</v>
      </c>
      <c r="H51" s="38" t="s">
        <v>19</v>
      </c>
      <c r="I51" s="91">
        <v>4612728050333</v>
      </c>
      <c r="J51" s="91">
        <v>4658790008919</v>
      </c>
      <c r="K51" s="227" t="s">
        <v>205</v>
      </c>
      <c r="L51" s="39" t="s">
        <v>206</v>
      </c>
      <c r="M51" s="103">
        <v>1005.49</v>
      </c>
      <c r="N51" s="103">
        <v>1005.49</v>
      </c>
      <c r="O51" s="18">
        <f t="shared" si="5"/>
        <v>0</v>
      </c>
      <c r="P51" s="50">
        <v>20</v>
      </c>
      <c r="Q51" s="120"/>
      <c r="R51" s="103">
        <f t="shared" si="8"/>
        <v>0</v>
      </c>
      <c r="S51" s="40">
        <v>0.95</v>
      </c>
      <c r="T51" s="36">
        <v>0.92</v>
      </c>
      <c r="U51" s="36">
        <f t="shared" si="9"/>
        <v>0</v>
      </c>
      <c r="V51" s="36">
        <f t="shared" si="10"/>
        <v>0</v>
      </c>
      <c r="W51" s="36">
        <f t="shared" si="3"/>
        <v>0</v>
      </c>
      <c r="X51" s="41">
        <f>IFERROR(VLOOKUP(B51,Лист2!A:B,2,0),0)</f>
        <v>1</v>
      </c>
      <c r="Y51" s="42">
        <f t="shared" si="4"/>
        <v>1004.49</v>
      </c>
      <c r="Z51" s="42"/>
      <c r="AA51" s="43"/>
      <c r="AB51" s="43">
        <f t="shared" si="6"/>
        <v>1005</v>
      </c>
      <c r="AC51" s="52">
        <f t="shared" si="7"/>
        <v>0.49000000000000909</v>
      </c>
    </row>
    <row r="52" spans="1:29" s="52" customFormat="1" ht="31.5" x14ac:dyDescent="0.2">
      <c r="A52" s="89">
        <f>_xlfn.AGGREGATE(3,3,$B$6:B52)</f>
        <v>47</v>
      </c>
      <c r="B52" s="37" t="s">
        <v>207</v>
      </c>
      <c r="C52" s="320" t="s">
        <v>1345</v>
      </c>
      <c r="D52" s="304" t="s">
        <v>1344</v>
      </c>
      <c r="E52" s="321">
        <v>46598</v>
      </c>
      <c r="F52" s="37" t="s">
        <v>208</v>
      </c>
      <c r="G52" s="91" t="s">
        <v>204</v>
      </c>
      <c r="H52" s="38" t="s">
        <v>19</v>
      </c>
      <c r="I52" s="91">
        <v>4680287513477</v>
      </c>
      <c r="J52" s="91">
        <v>4658790008902</v>
      </c>
      <c r="K52" s="227" t="s">
        <v>209</v>
      </c>
      <c r="L52" s="39" t="s">
        <v>210</v>
      </c>
      <c r="M52" s="103">
        <v>958.71</v>
      </c>
      <c r="N52" s="103">
        <v>958.71</v>
      </c>
      <c r="O52" s="18">
        <f t="shared" si="5"/>
        <v>0</v>
      </c>
      <c r="P52" s="50">
        <v>20</v>
      </c>
      <c r="Q52" s="120"/>
      <c r="R52" s="103">
        <f t="shared" si="8"/>
        <v>0</v>
      </c>
      <c r="S52" s="40">
        <v>0.94</v>
      </c>
      <c r="T52" s="36">
        <v>0.91</v>
      </c>
      <c r="U52" s="36">
        <f t="shared" si="9"/>
        <v>0</v>
      </c>
      <c r="V52" s="36">
        <f t="shared" si="10"/>
        <v>0</v>
      </c>
      <c r="W52" s="36">
        <f t="shared" si="3"/>
        <v>0</v>
      </c>
      <c r="X52" s="41">
        <f>IFERROR(VLOOKUP(B52,Лист2!A:B,2,0),0)</f>
        <v>1</v>
      </c>
      <c r="Y52" s="42">
        <f t="shared" si="4"/>
        <v>957.71</v>
      </c>
      <c r="Z52" s="42"/>
      <c r="AA52" s="43"/>
      <c r="AB52" s="43">
        <f t="shared" si="6"/>
        <v>959</v>
      </c>
      <c r="AC52" s="52">
        <f t="shared" si="7"/>
        <v>-0.28999999999996362</v>
      </c>
    </row>
    <row r="53" spans="1:29" s="52" customFormat="1" ht="31.5" x14ac:dyDescent="0.2">
      <c r="A53" s="89">
        <f>_xlfn.AGGREGATE(3,3,$B$6:B53)</f>
        <v>48</v>
      </c>
      <c r="B53" s="37" t="s">
        <v>211</v>
      </c>
      <c r="C53" s="320" t="s">
        <v>1345</v>
      </c>
      <c r="D53" s="304" t="s">
        <v>1344</v>
      </c>
      <c r="E53" s="321">
        <v>46598</v>
      </c>
      <c r="F53" s="37" t="s">
        <v>212</v>
      </c>
      <c r="G53" s="91">
        <v>21103414056</v>
      </c>
      <c r="H53" s="38" t="s">
        <v>19</v>
      </c>
      <c r="I53" s="91">
        <v>1902008221144</v>
      </c>
      <c r="J53" s="91">
        <v>4658790008889</v>
      </c>
      <c r="K53" s="229" t="s">
        <v>213</v>
      </c>
      <c r="L53" s="39" t="s">
        <v>214</v>
      </c>
      <c r="M53" s="103">
        <v>575.44000000000005</v>
      </c>
      <c r="N53" s="103">
        <v>575.44000000000005</v>
      </c>
      <c r="O53" s="18">
        <f t="shared" si="5"/>
        <v>0</v>
      </c>
      <c r="P53" s="50">
        <v>20</v>
      </c>
      <c r="Q53" s="120"/>
      <c r="R53" s="103">
        <f t="shared" si="8"/>
        <v>0</v>
      </c>
      <c r="S53" s="40">
        <v>0.48</v>
      </c>
      <c r="T53" s="36">
        <v>0.45</v>
      </c>
      <c r="U53" s="36">
        <f t="shared" si="9"/>
        <v>0</v>
      </c>
      <c r="V53" s="36">
        <f t="shared" si="10"/>
        <v>0</v>
      </c>
      <c r="W53" s="36">
        <f t="shared" si="3"/>
        <v>0</v>
      </c>
      <c r="X53" s="41">
        <f>IFERROR(VLOOKUP(B53,Лист2!A:B,2,0),0)</f>
        <v>1</v>
      </c>
      <c r="Y53" s="42">
        <f t="shared" si="4"/>
        <v>574.44000000000005</v>
      </c>
      <c r="Z53" s="42"/>
      <c r="AA53" s="43"/>
      <c r="AB53" s="43">
        <f t="shared" si="6"/>
        <v>575</v>
      </c>
      <c r="AC53" s="52">
        <f t="shared" si="7"/>
        <v>0.44000000000005457</v>
      </c>
    </row>
    <row r="54" spans="1:29" s="52" customFormat="1" ht="31.5" x14ac:dyDescent="0.2">
      <c r="A54" s="89">
        <f>_xlfn.AGGREGATE(3,3,$B$6:B54)</f>
        <v>49</v>
      </c>
      <c r="B54" s="37" t="s">
        <v>215</v>
      </c>
      <c r="C54" s="320" t="s">
        <v>1345</v>
      </c>
      <c r="D54" s="304" t="s">
        <v>1344</v>
      </c>
      <c r="E54" s="321">
        <v>46598</v>
      </c>
      <c r="F54" s="37" t="s">
        <v>216</v>
      </c>
      <c r="G54" s="91">
        <v>21103414057</v>
      </c>
      <c r="H54" s="38" t="s">
        <v>19</v>
      </c>
      <c r="I54" s="91">
        <v>1902008221151</v>
      </c>
      <c r="J54" s="91">
        <v>4658790008896</v>
      </c>
      <c r="K54" s="229" t="s">
        <v>217</v>
      </c>
      <c r="L54" s="39" t="s">
        <v>218</v>
      </c>
      <c r="M54" s="103">
        <v>575.44000000000005</v>
      </c>
      <c r="N54" s="103">
        <v>575.44000000000005</v>
      </c>
      <c r="O54" s="18">
        <f t="shared" si="5"/>
        <v>0</v>
      </c>
      <c r="P54" s="50">
        <v>20</v>
      </c>
      <c r="Q54" s="120"/>
      <c r="R54" s="103">
        <f t="shared" si="8"/>
        <v>0</v>
      </c>
      <c r="S54" s="40">
        <v>0.48</v>
      </c>
      <c r="T54" s="36">
        <v>0.45</v>
      </c>
      <c r="U54" s="36">
        <f t="shared" si="9"/>
        <v>0</v>
      </c>
      <c r="V54" s="36">
        <f t="shared" si="10"/>
        <v>0</v>
      </c>
      <c r="W54" s="36">
        <f t="shared" si="3"/>
        <v>0</v>
      </c>
      <c r="X54" s="41">
        <f>IFERROR(VLOOKUP(B54,Лист2!A:B,2,0),0)</f>
        <v>1</v>
      </c>
      <c r="Y54" s="42">
        <f t="shared" si="4"/>
        <v>574.44000000000005</v>
      </c>
      <c r="Z54" s="42"/>
      <c r="AA54" s="43"/>
      <c r="AB54" s="43">
        <f t="shared" si="6"/>
        <v>575</v>
      </c>
      <c r="AC54" s="52">
        <f t="shared" si="7"/>
        <v>0.44000000000005457</v>
      </c>
    </row>
    <row r="55" spans="1:29" s="52" customFormat="1" ht="31.5" x14ac:dyDescent="0.25">
      <c r="A55" s="89">
        <f>_xlfn.AGGREGATE(3,3,$B$6:B55)</f>
        <v>50</v>
      </c>
      <c r="B55" s="37" t="s">
        <v>219</v>
      </c>
      <c r="C55" s="320" t="s">
        <v>1347</v>
      </c>
      <c r="D55" s="249" t="s">
        <v>1346</v>
      </c>
      <c r="E55" s="321">
        <v>46628</v>
      </c>
      <c r="F55" s="37">
        <v>8450039696</v>
      </c>
      <c r="G55" s="92">
        <v>8450039696</v>
      </c>
      <c r="H55" s="38" t="s">
        <v>19</v>
      </c>
      <c r="I55" s="97">
        <v>4630017890057</v>
      </c>
      <c r="J55" s="97">
        <v>4658790009572</v>
      </c>
      <c r="K55" s="229" t="s">
        <v>220</v>
      </c>
      <c r="L55" s="39" t="s">
        <v>221</v>
      </c>
      <c r="M55" s="103">
        <v>715.74</v>
      </c>
      <c r="N55" s="103">
        <v>715.74</v>
      </c>
      <c r="O55" s="18">
        <f t="shared" si="5"/>
        <v>0</v>
      </c>
      <c r="P55" s="50">
        <v>10</v>
      </c>
      <c r="Q55" s="120"/>
      <c r="R55" s="103">
        <f t="shared" si="8"/>
        <v>0</v>
      </c>
      <c r="S55" s="40">
        <v>0.69</v>
      </c>
      <c r="T55" s="36">
        <v>0.65</v>
      </c>
      <c r="U55" s="36">
        <f t="shared" si="9"/>
        <v>0</v>
      </c>
      <c r="V55" s="36">
        <f t="shared" si="10"/>
        <v>0</v>
      </c>
      <c r="W55" s="36">
        <f t="shared" si="3"/>
        <v>0</v>
      </c>
      <c r="X55" s="41">
        <f>IFERROR(VLOOKUP(B55,Лист2!A:B,2,0),0)</f>
        <v>1</v>
      </c>
      <c r="Y55" s="42">
        <f t="shared" si="4"/>
        <v>714.74</v>
      </c>
      <c r="Z55" s="42"/>
      <c r="AA55" s="43"/>
      <c r="AB55" s="43">
        <f t="shared" si="6"/>
        <v>716</v>
      </c>
      <c r="AC55" s="52">
        <f t="shared" si="7"/>
        <v>-0.25999999999999091</v>
      </c>
    </row>
    <row r="56" spans="1:29" s="52" customFormat="1" ht="31.5" x14ac:dyDescent="0.25">
      <c r="A56" s="89">
        <f>_xlfn.AGGREGATE(3,3,$B$6:B56)</f>
        <v>51</v>
      </c>
      <c r="B56" s="37" t="s">
        <v>222</v>
      </c>
      <c r="C56" s="320" t="s">
        <v>1347</v>
      </c>
      <c r="D56" s="249" t="s">
        <v>1346</v>
      </c>
      <c r="E56" s="321">
        <v>46628</v>
      </c>
      <c r="F56" s="37">
        <v>8450039697</v>
      </c>
      <c r="G56" s="92">
        <v>8450039697</v>
      </c>
      <c r="H56" s="38" t="s">
        <v>19</v>
      </c>
      <c r="I56" s="97">
        <v>4630017890040</v>
      </c>
      <c r="J56" s="97">
        <v>4658790009565</v>
      </c>
      <c r="K56" s="229" t="s">
        <v>223</v>
      </c>
      <c r="L56" s="39" t="s">
        <v>224</v>
      </c>
      <c r="M56" s="103">
        <v>715.74</v>
      </c>
      <c r="N56" s="103">
        <v>715.74</v>
      </c>
      <c r="O56" s="18">
        <f t="shared" si="5"/>
        <v>0</v>
      </c>
      <c r="P56" s="50">
        <v>10</v>
      </c>
      <c r="Q56" s="120"/>
      <c r="R56" s="103">
        <f t="shared" si="8"/>
        <v>0</v>
      </c>
      <c r="S56" s="40">
        <v>0.69</v>
      </c>
      <c r="T56" s="36">
        <v>0.65</v>
      </c>
      <c r="U56" s="36">
        <f t="shared" si="9"/>
        <v>0</v>
      </c>
      <c r="V56" s="36">
        <f t="shared" si="10"/>
        <v>0</v>
      </c>
      <c r="W56" s="36">
        <f t="shared" si="3"/>
        <v>0</v>
      </c>
      <c r="X56" s="41">
        <f>IFERROR(VLOOKUP(B56,Лист2!A:B,2,0),0)</f>
        <v>1</v>
      </c>
      <c r="Y56" s="42">
        <f t="shared" si="4"/>
        <v>714.74</v>
      </c>
      <c r="Z56" s="42"/>
      <c r="AA56" s="43"/>
      <c r="AB56" s="43">
        <f t="shared" si="6"/>
        <v>716</v>
      </c>
      <c r="AC56" s="52">
        <f t="shared" si="7"/>
        <v>-0.25999999999999091</v>
      </c>
    </row>
    <row r="57" spans="1:29" s="52" customFormat="1" ht="31.5" x14ac:dyDescent="0.2">
      <c r="A57" s="89">
        <f>_xlfn.AGGREGATE(3,3,$B$6:B57)</f>
        <v>52</v>
      </c>
      <c r="B57" s="37" t="s">
        <v>225</v>
      </c>
      <c r="C57" s="320" t="s">
        <v>1347</v>
      </c>
      <c r="D57" s="249" t="s">
        <v>1346</v>
      </c>
      <c r="E57" s="321">
        <v>46628</v>
      </c>
      <c r="F57" s="37" t="s">
        <v>226</v>
      </c>
      <c r="G57" s="91" t="s">
        <v>227</v>
      </c>
      <c r="H57" s="38" t="s">
        <v>19</v>
      </c>
      <c r="I57" s="91">
        <v>4630017927227</v>
      </c>
      <c r="J57" s="91">
        <v>4658790009978</v>
      </c>
      <c r="K57" s="229" t="s">
        <v>226</v>
      </c>
      <c r="L57" s="39" t="s">
        <v>1187</v>
      </c>
      <c r="M57" s="103">
        <v>1125.45</v>
      </c>
      <c r="N57" s="103">
        <v>1125.45</v>
      </c>
      <c r="O57" s="18">
        <f t="shared" si="5"/>
        <v>0</v>
      </c>
      <c r="P57" s="50">
        <v>10</v>
      </c>
      <c r="Q57" s="120"/>
      <c r="R57" s="103">
        <f t="shared" si="8"/>
        <v>0</v>
      </c>
      <c r="S57" s="40">
        <v>1.4</v>
      </c>
      <c r="T57" s="36">
        <v>1.3</v>
      </c>
      <c r="U57" s="36">
        <f t="shared" si="9"/>
        <v>0</v>
      </c>
      <c r="V57" s="36">
        <f t="shared" si="10"/>
        <v>0</v>
      </c>
      <c r="W57" s="36">
        <f t="shared" si="3"/>
        <v>0</v>
      </c>
      <c r="X57" s="41">
        <f>IFERROR(VLOOKUP(B57,Лист2!A:B,2,0),0)</f>
        <v>1</v>
      </c>
      <c r="Y57" s="42">
        <f t="shared" si="4"/>
        <v>1124.45</v>
      </c>
      <c r="Z57" s="42"/>
      <c r="AA57" s="43"/>
      <c r="AB57" s="43">
        <f t="shared" si="6"/>
        <v>1125</v>
      </c>
      <c r="AC57" s="52">
        <f t="shared" si="7"/>
        <v>0.45000000000004547</v>
      </c>
    </row>
    <row r="58" spans="1:29" s="52" customFormat="1" ht="31.5" x14ac:dyDescent="0.25">
      <c r="A58" s="89">
        <f>_xlfn.AGGREGATE(3,3,$B$6:B58)</f>
        <v>53</v>
      </c>
      <c r="B58" s="37" t="s">
        <v>228</v>
      </c>
      <c r="C58" s="320" t="s">
        <v>1347</v>
      </c>
      <c r="D58" s="249" t="s">
        <v>1346</v>
      </c>
      <c r="E58" s="321">
        <v>46628</v>
      </c>
      <c r="F58" s="37">
        <v>8450006828</v>
      </c>
      <c r="G58" s="92">
        <v>8450006828</v>
      </c>
      <c r="H58" s="38" t="s">
        <v>19</v>
      </c>
      <c r="I58" s="97">
        <v>4630017890064</v>
      </c>
      <c r="J58" s="97">
        <v>4658790009589</v>
      </c>
      <c r="K58" s="229" t="s">
        <v>229</v>
      </c>
      <c r="L58" s="39" t="s">
        <v>230</v>
      </c>
      <c r="M58" s="103">
        <v>504.26</v>
      </c>
      <c r="N58" s="103">
        <v>504.26</v>
      </c>
      <c r="O58" s="18">
        <f t="shared" si="5"/>
        <v>0</v>
      </c>
      <c r="P58" s="50">
        <v>10</v>
      </c>
      <c r="Q58" s="120"/>
      <c r="R58" s="103">
        <f t="shared" si="8"/>
        <v>0</v>
      </c>
      <c r="S58" s="40">
        <v>0.6</v>
      </c>
      <c r="T58" s="36">
        <v>0.55000000000000004</v>
      </c>
      <c r="U58" s="36">
        <f t="shared" si="9"/>
        <v>0</v>
      </c>
      <c r="V58" s="36">
        <f t="shared" si="10"/>
        <v>0</v>
      </c>
      <c r="W58" s="36">
        <f t="shared" si="3"/>
        <v>0</v>
      </c>
      <c r="X58" s="41">
        <f>IFERROR(VLOOKUP(B58,Лист2!A:B,2,0),0)</f>
        <v>1</v>
      </c>
      <c r="Y58" s="42">
        <f>N58-X58</f>
        <v>503.26</v>
      </c>
      <c r="Z58" s="42"/>
      <c r="AA58" s="43"/>
      <c r="AB58" s="43">
        <f t="shared" si="6"/>
        <v>504</v>
      </c>
      <c r="AC58" s="52">
        <f t="shared" si="7"/>
        <v>0.25999999999999091</v>
      </c>
    </row>
    <row r="59" spans="1:29" s="52" customFormat="1" ht="20.25" customHeight="1" x14ac:dyDescent="0.2">
      <c r="A59" s="89">
        <f>_xlfn.AGGREGATE(3,3,$B$6:B59)</f>
        <v>54</v>
      </c>
      <c r="B59" s="37" t="s">
        <v>231</v>
      </c>
      <c r="C59" s="320" t="s">
        <v>1345</v>
      </c>
      <c r="D59" s="304" t="s">
        <v>1344</v>
      </c>
      <c r="E59" s="321">
        <v>46598</v>
      </c>
      <c r="F59" s="37" t="s">
        <v>232</v>
      </c>
      <c r="G59" s="93" t="s">
        <v>233</v>
      </c>
      <c r="H59" s="38" t="s">
        <v>19</v>
      </c>
      <c r="I59" s="101">
        <v>4612728050210</v>
      </c>
      <c r="J59" s="101"/>
      <c r="K59" s="227" t="s">
        <v>232</v>
      </c>
      <c r="L59" s="39" t="s">
        <v>234</v>
      </c>
      <c r="M59" s="103">
        <v>2649.44</v>
      </c>
      <c r="N59" s="103">
        <v>2649.44</v>
      </c>
      <c r="O59" s="18">
        <f t="shared" si="5"/>
        <v>0</v>
      </c>
      <c r="P59" s="50">
        <v>1</v>
      </c>
      <c r="Q59" s="120"/>
      <c r="R59" s="103">
        <f t="shared" si="8"/>
        <v>0</v>
      </c>
      <c r="S59" s="40">
        <v>4.13</v>
      </c>
      <c r="T59" s="36">
        <v>3.98</v>
      </c>
      <c r="U59" s="36">
        <f t="shared" si="9"/>
        <v>0</v>
      </c>
      <c r="V59" s="36">
        <f t="shared" si="10"/>
        <v>0</v>
      </c>
      <c r="W59" s="36">
        <f t="shared" si="3"/>
        <v>0</v>
      </c>
      <c r="X59" s="41">
        <f>IFERROR(VLOOKUP(B59,Лист2!A:B,2,0),0)</f>
        <v>1</v>
      </c>
      <c r="Y59" s="42">
        <f t="shared" si="4"/>
        <v>2648.44</v>
      </c>
      <c r="Z59" s="42"/>
      <c r="AA59" s="43"/>
      <c r="AB59" s="43">
        <f t="shared" si="6"/>
        <v>2649</v>
      </c>
      <c r="AC59" s="52">
        <f t="shared" si="7"/>
        <v>0.44000000000005457</v>
      </c>
    </row>
    <row r="60" spans="1:29" s="52" customFormat="1" ht="20.25" customHeight="1" x14ac:dyDescent="0.2">
      <c r="A60" s="89">
        <f>_xlfn.AGGREGATE(3,3,$B$6:B60)</f>
        <v>55</v>
      </c>
      <c r="B60" s="37" t="s">
        <v>235</v>
      </c>
      <c r="C60" s="320" t="s">
        <v>1345</v>
      </c>
      <c r="D60" s="304" t="s">
        <v>1344</v>
      </c>
      <c r="E60" s="321">
        <v>46598</v>
      </c>
      <c r="F60" s="37" t="s">
        <v>236</v>
      </c>
      <c r="G60" s="94" t="s">
        <v>237</v>
      </c>
      <c r="H60" s="38" t="s">
        <v>19</v>
      </c>
      <c r="I60" s="96">
        <v>4612728050227</v>
      </c>
      <c r="J60" s="96"/>
      <c r="K60" s="227" t="s">
        <v>236</v>
      </c>
      <c r="L60" s="39" t="s">
        <v>238</v>
      </c>
      <c r="M60" s="103">
        <v>2722.64</v>
      </c>
      <c r="N60" s="103">
        <v>2722.64</v>
      </c>
      <c r="O60" s="18">
        <f t="shared" si="5"/>
        <v>0</v>
      </c>
      <c r="P60" s="50">
        <v>1</v>
      </c>
      <c r="Q60" s="120"/>
      <c r="R60" s="103">
        <f t="shared" si="8"/>
        <v>0</v>
      </c>
      <c r="S60" s="40">
        <v>4.25</v>
      </c>
      <c r="T60" s="36">
        <v>4.0999999999999996</v>
      </c>
      <c r="U60" s="36">
        <f t="shared" si="9"/>
        <v>0</v>
      </c>
      <c r="V60" s="36">
        <f t="shared" si="10"/>
        <v>0</v>
      </c>
      <c r="W60" s="36">
        <f t="shared" si="3"/>
        <v>0</v>
      </c>
      <c r="X60" s="41">
        <f>IFERROR(VLOOKUP(B60,Лист2!A:B,2,0),0)</f>
        <v>1</v>
      </c>
      <c r="Y60" s="42">
        <f t="shared" si="4"/>
        <v>2721.64</v>
      </c>
      <c r="Z60" s="42"/>
      <c r="AA60" s="43"/>
      <c r="AB60" s="43">
        <f t="shared" si="6"/>
        <v>2723</v>
      </c>
      <c r="AC60" s="52">
        <f t="shared" si="7"/>
        <v>-0.36000000000012733</v>
      </c>
    </row>
    <row r="61" spans="1:29" s="52" customFormat="1" ht="20.25" customHeight="1" x14ac:dyDescent="0.2">
      <c r="A61" s="89">
        <f>_xlfn.AGGREGATE(3,3,$B$6:B61)</f>
        <v>56</v>
      </c>
      <c r="B61" s="37" t="s">
        <v>239</v>
      </c>
      <c r="C61" s="320" t="s">
        <v>1345</v>
      </c>
      <c r="D61" s="304" t="s">
        <v>1344</v>
      </c>
      <c r="E61" s="321">
        <v>46598</v>
      </c>
      <c r="F61" s="37" t="s">
        <v>240</v>
      </c>
      <c r="G61" s="94" t="s">
        <v>233</v>
      </c>
      <c r="H61" s="38" t="s">
        <v>19</v>
      </c>
      <c r="I61" s="96">
        <v>4612728050296</v>
      </c>
      <c r="J61" s="96"/>
      <c r="K61" s="227" t="s">
        <v>241</v>
      </c>
      <c r="L61" s="39" t="s">
        <v>242</v>
      </c>
      <c r="M61" s="103">
        <v>2753.14</v>
      </c>
      <c r="N61" s="103">
        <v>2753.14</v>
      </c>
      <c r="O61" s="18">
        <f t="shared" si="5"/>
        <v>0</v>
      </c>
      <c r="P61" s="50">
        <v>1</v>
      </c>
      <c r="Q61" s="120"/>
      <c r="R61" s="103">
        <f t="shared" si="8"/>
        <v>0</v>
      </c>
      <c r="S61" s="40">
        <v>4.5999999999999996</v>
      </c>
      <c r="T61" s="36">
        <v>4.45</v>
      </c>
      <c r="U61" s="36">
        <f t="shared" si="9"/>
        <v>0</v>
      </c>
      <c r="V61" s="36">
        <f t="shared" si="10"/>
        <v>0</v>
      </c>
      <c r="W61" s="36">
        <f t="shared" si="3"/>
        <v>0</v>
      </c>
      <c r="X61" s="41">
        <f>IFERROR(VLOOKUP(B61,Лист2!A:B,2,0),0)</f>
        <v>1</v>
      </c>
      <c r="Y61" s="42">
        <f t="shared" si="4"/>
        <v>2752.14</v>
      </c>
      <c r="Z61" s="42"/>
      <c r="AA61" s="43"/>
      <c r="AB61" s="43">
        <f t="shared" si="6"/>
        <v>2753</v>
      </c>
      <c r="AC61" s="52">
        <f t="shared" si="7"/>
        <v>0.13999999999987267</v>
      </c>
    </row>
    <row r="62" spans="1:29" s="52" customFormat="1" ht="20.25" customHeight="1" x14ac:dyDescent="0.2">
      <c r="A62" s="89">
        <f>_xlfn.AGGREGATE(3,3,$B$6:B62)</f>
        <v>57</v>
      </c>
      <c r="B62" s="37" t="s">
        <v>243</v>
      </c>
      <c r="C62" s="320" t="s">
        <v>1345</v>
      </c>
      <c r="D62" s="304" t="s">
        <v>1344</v>
      </c>
      <c r="E62" s="321">
        <v>46598</v>
      </c>
      <c r="F62" s="37" t="s">
        <v>244</v>
      </c>
      <c r="G62" s="94" t="s">
        <v>237</v>
      </c>
      <c r="H62" s="38" t="s">
        <v>19</v>
      </c>
      <c r="I62" s="96">
        <v>4612728050302</v>
      </c>
      <c r="J62" s="96"/>
      <c r="K62" s="227" t="s">
        <v>245</v>
      </c>
      <c r="L62" s="39" t="s">
        <v>246</v>
      </c>
      <c r="M62" s="103">
        <v>2813.11</v>
      </c>
      <c r="N62" s="103">
        <v>2813.11</v>
      </c>
      <c r="O62" s="18">
        <f t="shared" si="5"/>
        <v>0</v>
      </c>
      <c r="P62" s="50">
        <v>1</v>
      </c>
      <c r="Q62" s="120"/>
      <c r="R62" s="103">
        <f t="shared" si="8"/>
        <v>0</v>
      </c>
      <c r="S62" s="40">
        <v>4.58</v>
      </c>
      <c r="T62" s="36">
        <v>4.43</v>
      </c>
      <c r="U62" s="36">
        <f t="shared" si="9"/>
        <v>0</v>
      </c>
      <c r="V62" s="36">
        <f t="shared" si="10"/>
        <v>0</v>
      </c>
      <c r="W62" s="36">
        <f t="shared" si="3"/>
        <v>0</v>
      </c>
      <c r="X62" s="41">
        <f>IFERROR(VLOOKUP(B62,Лист2!A:B,2,0),0)</f>
        <v>1</v>
      </c>
      <c r="Y62" s="42">
        <f t="shared" si="4"/>
        <v>2812.11</v>
      </c>
      <c r="Z62" s="42"/>
      <c r="AA62" s="43"/>
      <c r="AB62" s="43">
        <f t="shared" si="6"/>
        <v>2813</v>
      </c>
      <c r="AC62" s="52">
        <f t="shared" si="7"/>
        <v>0.11000000000012733</v>
      </c>
    </row>
    <row r="63" spans="1:29" s="52" customFormat="1" ht="20.25" customHeight="1" x14ac:dyDescent="0.2">
      <c r="A63" s="89">
        <f>_xlfn.AGGREGATE(3,3,$B$6:B63)</f>
        <v>58</v>
      </c>
      <c r="B63" s="37" t="s">
        <v>247</v>
      </c>
      <c r="C63" s="320" t="s">
        <v>1345</v>
      </c>
      <c r="D63" s="304" t="s">
        <v>1344</v>
      </c>
      <c r="E63" s="321">
        <v>46598</v>
      </c>
      <c r="F63" s="37" t="s">
        <v>248</v>
      </c>
      <c r="G63" s="91" t="s">
        <v>249</v>
      </c>
      <c r="H63" s="38" t="s">
        <v>19</v>
      </c>
      <c r="I63" s="91">
        <v>1902008221182</v>
      </c>
      <c r="J63" s="91"/>
      <c r="K63" s="227" t="s">
        <v>250</v>
      </c>
      <c r="L63" s="39" t="s">
        <v>251</v>
      </c>
      <c r="M63" s="103">
        <v>2839.55</v>
      </c>
      <c r="N63" s="103">
        <v>2839.55</v>
      </c>
      <c r="O63" s="18">
        <f t="shared" si="5"/>
        <v>0</v>
      </c>
      <c r="P63" s="50">
        <v>1</v>
      </c>
      <c r="Q63" s="120"/>
      <c r="R63" s="103">
        <f t="shared" si="8"/>
        <v>0</v>
      </c>
      <c r="S63" s="40">
        <v>4.3</v>
      </c>
      <c r="T63" s="36">
        <v>4.1500000000000004</v>
      </c>
      <c r="U63" s="36">
        <f t="shared" si="9"/>
        <v>0</v>
      </c>
      <c r="V63" s="36">
        <f t="shared" si="10"/>
        <v>0</v>
      </c>
      <c r="W63" s="36">
        <f t="shared" si="3"/>
        <v>0</v>
      </c>
      <c r="X63" s="41">
        <f>IFERROR(VLOOKUP(B63,Лист2!A:B,2,0),0)</f>
        <v>1</v>
      </c>
      <c r="Y63" s="42">
        <f t="shared" si="4"/>
        <v>2838.55</v>
      </c>
      <c r="Z63" s="42"/>
      <c r="AA63" s="43"/>
      <c r="AB63" s="43">
        <f t="shared" si="6"/>
        <v>2840</v>
      </c>
      <c r="AC63" s="52">
        <f t="shared" si="7"/>
        <v>-0.4499999999998181</v>
      </c>
    </row>
    <row r="64" spans="1:29" s="52" customFormat="1" ht="20.25" customHeight="1" x14ac:dyDescent="0.2">
      <c r="A64" s="89">
        <f>_xlfn.AGGREGATE(3,3,$B$6:B64)</f>
        <v>59</v>
      </c>
      <c r="B64" s="37" t="s">
        <v>252</v>
      </c>
      <c r="C64" s="320" t="s">
        <v>1345</v>
      </c>
      <c r="D64" s="304" t="s">
        <v>1344</v>
      </c>
      <c r="E64" s="321">
        <v>46598</v>
      </c>
      <c r="F64" s="37" t="s">
        <v>253</v>
      </c>
      <c r="G64" s="91" t="s">
        <v>249</v>
      </c>
      <c r="H64" s="38" t="s">
        <v>19</v>
      </c>
      <c r="I64" s="91">
        <v>1902008221199</v>
      </c>
      <c r="J64" s="91"/>
      <c r="K64" s="227" t="s">
        <v>254</v>
      </c>
      <c r="L64" s="39" t="s">
        <v>1206</v>
      </c>
      <c r="M64" s="103">
        <v>2942.24</v>
      </c>
      <c r="N64" s="103">
        <v>2942.24</v>
      </c>
      <c r="O64" s="18">
        <f t="shared" si="5"/>
        <v>0</v>
      </c>
      <c r="P64" s="50">
        <v>1</v>
      </c>
      <c r="Q64" s="120"/>
      <c r="R64" s="103">
        <f t="shared" si="8"/>
        <v>0</v>
      </c>
      <c r="S64" s="40">
        <v>4.6500000000000004</v>
      </c>
      <c r="T64" s="36">
        <v>4.5</v>
      </c>
      <c r="U64" s="36">
        <f t="shared" si="9"/>
        <v>0</v>
      </c>
      <c r="V64" s="36">
        <f t="shared" si="10"/>
        <v>0</v>
      </c>
      <c r="W64" s="36">
        <f t="shared" si="3"/>
        <v>0</v>
      </c>
      <c r="X64" s="41">
        <f>IFERROR(VLOOKUP(B64,Лист2!A:B,2,0),0)</f>
        <v>1</v>
      </c>
      <c r="Y64" s="42">
        <f t="shared" si="4"/>
        <v>2941.24</v>
      </c>
      <c r="Z64" s="42"/>
      <c r="AA64" s="43"/>
      <c r="AB64" s="43">
        <f t="shared" si="6"/>
        <v>2942</v>
      </c>
      <c r="AC64" s="52">
        <f t="shared" si="7"/>
        <v>0.23999999999978172</v>
      </c>
    </row>
    <row r="65" spans="1:32" s="52" customFormat="1" ht="21" customHeight="1" x14ac:dyDescent="0.2">
      <c r="A65" s="89">
        <f>_xlfn.AGGREGATE(3,3,$B$6:B65)</f>
        <v>60</v>
      </c>
      <c r="B65" s="37" t="s">
        <v>255</v>
      </c>
      <c r="C65" s="320" t="s">
        <v>1345</v>
      </c>
      <c r="D65" s="304" t="s">
        <v>1344</v>
      </c>
      <c r="E65" s="321">
        <v>46598</v>
      </c>
      <c r="F65" s="319" t="s">
        <v>256</v>
      </c>
      <c r="G65" s="91" t="s">
        <v>257</v>
      </c>
      <c r="H65" s="38" t="s">
        <v>19</v>
      </c>
      <c r="I65" s="91">
        <v>4630017927265</v>
      </c>
      <c r="J65" s="91"/>
      <c r="K65" s="227" t="s">
        <v>256</v>
      </c>
      <c r="L65" s="39" t="s">
        <v>258</v>
      </c>
      <c r="M65" s="103">
        <v>2845.65</v>
      </c>
      <c r="N65" s="103">
        <v>2845.65</v>
      </c>
      <c r="O65" s="18">
        <f t="shared" si="5"/>
        <v>0</v>
      </c>
      <c r="P65" s="50">
        <v>1</v>
      </c>
      <c r="Q65" s="120"/>
      <c r="R65" s="103">
        <f t="shared" si="8"/>
        <v>0</v>
      </c>
      <c r="S65" s="40">
        <v>4.25</v>
      </c>
      <c r="T65" s="36">
        <v>4.0999999999999996</v>
      </c>
      <c r="U65" s="36">
        <f t="shared" si="9"/>
        <v>0</v>
      </c>
      <c r="V65" s="36">
        <f t="shared" si="10"/>
        <v>0</v>
      </c>
      <c r="W65" s="36">
        <f t="shared" si="3"/>
        <v>0</v>
      </c>
      <c r="X65" s="41">
        <f>IFERROR(VLOOKUP(B65,Лист2!A:B,2,0),0)</f>
        <v>1</v>
      </c>
      <c r="Y65" s="42">
        <f t="shared" si="4"/>
        <v>2844.65</v>
      </c>
      <c r="Z65" s="42"/>
      <c r="AA65" s="43"/>
      <c r="AB65" s="43">
        <f t="shared" si="6"/>
        <v>2846</v>
      </c>
      <c r="AC65" s="52">
        <f t="shared" si="7"/>
        <v>-0.34999999999990905</v>
      </c>
    </row>
    <row r="66" spans="1:32" s="52" customFormat="1" ht="21" customHeight="1" x14ac:dyDescent="0.2">
      <c r="A66" s="89">
        <f>_xlfn.AGGREGATE(3,3,$B$6:B66)</f>
        <v>61</v>
      </c>
      <c r="B66" s="37" t="s">
        <v>259</v>
      </c>
      <c r="C66" s="320" t="s">
        <v>1345</v>
      </c>
      <c r="D66" s="304" t="s">
        <v>1344</v>
      </c>
      <c r="E66" s="321">
        <v>46598</v>
      </c>
      <c r="F66" s="319" t="s">
        <v>260</v>
      </c>
      <c r="G66" s="91" t="s">
        <v>257</v>
      </c>
      <c r="H66" s="38" t="s">
        <v>19</v>
      </c>
      <c r="I66" s="91">
        <v>4630017927272</v>
      </c>
      <c r="J66" s="91"/>
      <c r="K66" s="227" t="s">
        <v>260</v>
      </c>
      <c r="L66" s="39" t="s">
        <v>261</v>
      </c>
      <c r="M66" s="103">
        <v>2954.44</v>
      </c>
      <c r="N66" s="103">
        <v>2954.44</v>
      </c>
      <c r="O66" s="18">
        <f t="shared" si="5"/>
        <v>0</v>
      </c>
      <c r="P66" s="50">
        <v>1</v>
      </c>
      <c r="Q66" s="120"/>
      <c r="R66" s="103">
        <f t="shared" si="8"/>
        <v>0</v>
      </c>
      <c r="S66" s="40">
        <v>4.58</v>
      </c>
      <c r="T66" s="36">
        <v>4.43</v>
      </c>
      <c r="U66" s="36">
        <f t="shared" si="9"/>
        <v>0</v>
      </c>
      <c r="V66" s="36">
        <f t="shared" si="10"/>
        <v>0</v>
      </c>
      <c r="W66" s="36">
        <f t="shared" si="3"/>
        <v>0</v>
      </c>
      <c r="X66" s="41">
        <f>IFERROR(VLOOKUP(B66,Лист2!A:B,2,0),0)</f>
        <v>1</v>
      </c>
      <c r="Y66" s="42">
        <f t="shared" si="4"/>
        <v>2953.44</v>
      </c>
      <c r="Z66" s="42"/>
      <c r="AA66" s="43"/>
      <c r="AB66" s="43">
        <f t="shared" si="6"/>
        <v>2954</v>
      </c>
      <c r="AC66" s="52">
        <f t="shared" si="7"/>
        <v>0.44000000000005457</v>
      </c>
    </row>
    <row r="67" spans="1:32" s="52" customFormat="1" ht="31.5" x14ac:dyDescent="0.2">
      <c r="A67" s="89">
        <f>_xlfn.AGGREGATE(3,3,$B$6:B67)</f>
        <v>62</v>
      </c>
      <c r="B67" s="37" t="s">
        <v>262</v>
      </c>
      <c r="C67" s="320" t="s">
        <v>1345</v>
      </c>
      <c r="D67" s="304" t="s">
        <v>1344</v>
      </c>
      <c r="E67" s="321">
        <v>46598</v>
      </c>
      <c r="F67" s="319" t="s">
        <v>263</v>
      </c>
      <c r="G67" s="91">
        <v>21233414010</v>
      </c>
      <c r="H67" s="38" t="s">
        <v>19</v>
      </c>
      <c r="I67" s="91">
        <v>1802008221772</v>
      </c>
      <c r="J67" s="91">
        <v>4658790008957</v>
      </c>
      <c r="K67" s="227" t="s">
        <v>264</v>
      </c>
      <c r="L67" s="39" t="s">
        <v>265</v>
      </c>
      <c r="M67" s="103">
        <v>1044.1099999999999</v>
      </c>
      <c r="N67" s="103">
        <v>1044.1099999999999</v>
      </c>
      <c r="O67" s="18">
        <f t="shared" si="5"/>
        <v>0</v>
      </c>
      <c r="P67" s="50">
        <v>4</v>
      </c>
      <c r="Q67" s="120"/>
      <c r="R67" s="103">
        <f t="shared" si="8"/>
        <v>0</v>
      </c>
      <c r="S67" s="40">
        <v>2.0299999999999998</v>
      </c>
      <c r="T67" s="36">
        <v>2.0299999999999998</v>
      </c>
      <c r="U67" s="36">
        <f t="shared" si="9"/>
        <v>0</v>
      </c>
      <c r="V67" s="36">
        <f t="shared" si="10"/>
        <v>0</v>
      </c>
      <c r="W67" s="36">
        <f t="shared" si="3"/>
        <v>0</v>
      </c>
      <c r="X67" s="41">
        <f>IFERROR(VLOOKUP(B67,Лист2!A:B,2,0),0)</f>
        <v>1</v>
      </c>
      <c r="Y67" s="42">
        <f t="shared" si="4"/>
        <v>1043.1099999999999</v>
      </c>
      <c r="Z67" s="42"/>
      <c r="AA67" s="43"/>
      <c r="AB67" s="43">
        <f t="shared" si="6"/>
        <v>1044</v>
      </c>
      <c r="AC67" s="52">
        <f t="shared" si="7"/>
        <v>0.10999999999989996</v>
      </c>
    </row>
    <row r="68" spans="1:32" s="52" customFormat="1" ht="31.5" x14ac:dyDescent="0.2">
      <c r="A68" s="89">
        <f>_xlfn.AGGREGATE(3,3,$B$6:B68)</f>
        <v>63</v>
      </c>
      <c r="B68" s="37" t="s">
        <v>266</v>
      </c>
      <c r="C68" s="320" t="s">
        <v>1345</v>
      </c>
      <c r="D68" s="304" t="s">
        <v>1344</v>
      </c>
      <c r="E68" s="321">
        <v>46598</v>
      </c>
      <c r="F68" s="319" t="s">
        <v>267</v>
      </c>
      <c r="G68" s="91">
        <v>21233414052</v>
      </c>
      <c r="H68" s="38" t="s">
        <v>19</v>
      </c>
      <c r="I68" s="91">
        <v>1902008221267</v>
      </c>
      <c r="J68" s="91">
        <v>4658790008988</v>
      </c>
      <c r="K68" s="227" t="s">
        <v>268</v>
      </c>
      <c r="L68" s="39" t="s">
        <v>269</v>
      </c>
      <c r="M68" s="103">
        <v>911.95</v>
      </c>
      <c r="N68" s="103">
        <v>911.95</v>
      </c>
      <c r="O68" s="18">
        <f t="shared" si="5"/>
        <v>0</v>
      </c>
      <c r="P68" s="50">
        <v>10</v>
      </c>
      <c r="Q68" s="120"/>
      <c r="R68" s="103">
        <f t="shared" si="8"/>
        <v>0</v>
      </c>
      <c r="S68" s="40">
        <v>1.29</v>
      </c>
      <c r="T68" s="36">
        <v>1.24</v>
      </c>
      <c r="U68" s="36">
        <f t="shared" si="9"/>
        <v>0</v>
      </c>
      <c r="V68" s="36">
        <f t="shared" si="10"/>
        <v>0</v>
      </c>
      <c r="W68" s="36">
        <f t="shared" si="3"/>
        <v>0</v>
      </c>
      <c r="X68" s="41">
        <f>IFERROR(VLOOKUP(B68,Лист2!A:B,2,0),0)</f>
        <v>1</v>
      </c>
      <c r="Y68" s="42">
        <f t="shared" si="4"/>
        <v>910.95</v>
      </c>
      <c r="Z68" s="42"/>
      <c r="AA68" s="43"/>
      <c r="AB68" s="43">
        <f t="shared" si="6"/>
        <v>912</v>
      </c>
      <c r="AC68" s="52">
        <f t="shared" si="7"/>
        <v>-4.9999999999954525E-2</v>
      </c>
    </row>
    <row r="69" spans="1:32" s="52" customFormat="1" ht="31.5" x14ac:dyDescent="0.2">
      <c r="A69" s="89">
        <f>_xlfn.AGGREGATE(3,3,$B$6:B69)</f>
        <v>64</v>
      </c>
      <c r="B69" s="37" t="s">
        <v>270</v>
      </c>
      <c r="C69" s="320" t="s">
        <v>1345</v>
      </c>
      <c r="D69" s="304" t="s">
        <v>1344</v>
      </c>
      <c r="E69" s="321">
        <v>46598</v>
      </c>
      <c r="F69" s="319" t="s">
        <v>271</v>
      </c>
      <c r="G69" s="91">
        <v>21233414053</v>
      </c>
      <c r="H69" s="38" t="s">
        <v>19</v>
      </c>
      <c r="I69" s="91">
        <v>1902008221250</v>
      </c>
      <c r="J69" s="91">
        <v>4658790008995</v>
      </c>
      <c r="K69" s="227" t="s">
        <v>272</v>
      </c>
      <c r="L69" s="39" t="s">
        <v>273</v>
      </c>
      <c r="M69" s="103">
        <v>911.95</v>
      </c>
      <c r="N69" s="103">
        <v>911.95</v>
      </c>
      <c r="O69" s="18">
        <f t="shared" si="5"/>
        <v>0</v>
      </c>
      <c r="P69" s="50">
        <v>10</v>
      </c>
      <c r="Q69" s="120"/>
      <c r="R69" s="103">
        <f t="shared" si="8"/>
        <v>0</v>
      </c>
      <c r="S69" s="40">
        <v>1.29</v>
      </c>
      <c r="T69" s="36">
        <v>1.24</v>
      </c>
      <c r="U69" s="36">
        <f t="shared" si="9"/>
        <v>0</v>
      </c>
      <c r="V69" s="36">
        <f t="shared" si="10"/>
        <v>0</v>
      </c>
      <c r="W69" s="36">
        <f t="shared" si="3"/>
        <v>0</v>
      </c>
      <c r="X69" s="41">
        <f>IFERROR(VLOOKUP(B69,Лист2!A:B,2,0),0)</f>
        <v>1</v>
      </c>
      <c r="Y69" s="42">
        <f t="shared" si="4"/>
        <v>910.95</v>
      </c>
      <c r="Z69" s="42"/>
      <c r="AA69" s="43"/>
      <c r="AB69" s="43">
        <f t="shared" si="6"/>
        <v>912</v>
      </c>
      <c r="AC69" s="52">
        <f t="shared" si="7"/>
        <v>-4.9999999999954525E-2</v>
      </c>
    </row>
    <row r="70" spans="1:32" s="52" customFormat="1" ht="31.5" x14ac:dyDescent="0.2">
      <c r="A70" s="89">
        <f>_xlfn.AGGREGATE(3,3,$B$6:B70)</f>
        <v>65</v>
      </c>
      <c r="B70" s="37" t="s">
        <v>274</v>
      </c>
      <c r="C70" s="320" t="s">
        <v>1345</v>
      </c>
      <c r="D70" s="304" t="s">
        <v>1344</v>
      </c>
      <c r="E70" s="321">
        <v>46598</v>
      </c>
      <c r="F70" s="319" t="s">
        <v>275</v>
      </c>
      <c r="G70" s="91" t="s">
        <v>276</v>
      </c>
      <c r="H70" s="38" t="s">
        <v>19</v>
      </c>
      <c r="I70" s="91">
        <v>4630017927241</v>
      </c>
      <c r="J70" s="91">
        <v>4658790009596</v>
      </c>
      <c r="K70" s="227" t="s">
        <v>275</v>
      </c>
      <c r="L70" s="39" t="s">
        <v>277</v>
      </c>
      <c r="M70" s="103">
        <v>827.56</v>
      </c>
      <c r="N70" s="103">
        <v>827.56</v>
      </c>
      <c r="O70" s="18">
        <f t="shared" ref="O70:O132" si="11">N70/M70-1</f>
        <v>0</v>
      </c>
      <c r="P70" s="50">
        <v>10</v>
      </c>
      <c r="Q70" s="120"/>
      <c r="R70" s="103">
        <f t="shared" ref="R70:R101" si="12">N70*Q70</f>
        <v>0</v>
      </c>
      <c r="S70" s="40">
        <v>1.4</v>
      </c>
      <c r="T70" s="36">
        <v>1.39</v>
      </c>
      <c r="U70" s="36">
        <f t="shared" ref="U70:U101" si="13">Q70*S70</f>
        <v>0</v>
      </c>
      <c r="V70" s="36">
        <f t="shared" ref="V70:V101" si="14">Q70*T70</f>
        <v>0</v>
      </c>
      <c r="W70" s="36">
        <f t="shared" ref="W70:W136" si="15">IF(H70="о",IF(Q70&gt;0,1,0),IF(H70="з",IF(Q70&gt;0,1,0),0))</f>
        <v>0</v>
      </c>
      <c r="X70" s="41">
        <f>IFERROR(VLOOKUP(B70,Лист2!A:B,2,0),0)</f>
        <v>1</v>
      </c>
      <c r="Y70" s="42">
        <f t="shared" ref="Y70:Y131" si="16">N70-X70</f>
        <v>826.56</v>
      </c>
      <c r="Z70" s="42"/>
      <c r="AA70" s="43"/>
      <c r="AB70" s="43">
        <f t="shared" si="6"/>
        <v>828</v>
      </c>
      <c r="AC70" s="52">
        <f t="shared" si="7"/>
        <v>-0.44000000000005457</v>
      </c>
    </row>
    <row r="71" spans="1:32" s="52" customFormat="1" ht="31.5" x14ac:dyDescent="0.2">
      <c r="A71" s="89">
        <f>_xlfn.AGGREGATE(3,3,$B$6:B71)</f>
        <v>66</v>
      </c>
      <c r="B71" s="37" t="s">
        <v>278</v>
      </c>
      <c r="C71" s="320" t="s">
        <v>1345</v>
      </c>
      <c r="D71" s="304" t="s">
        <v>1344</v>
      </c>
      <c r="E71" s="321">
        <v>46598</v>
      </c>
      <c r="F71" s="319" t="s">
        <v>279</v>
      </c>
      <c r="G71" s="91" t="s">
        <v>276</v>
      </c>
      <c r="H71" s="38" t="s">
        <v>19</v>
      </c>
      <c r="I71" s="91">
        <v>4630017927258</v>
      </c>
      <c r="J71" s="91">
        <v>4658790009602</v>
      </c>
      <c r="K71" s="227" t="s">
        <v>279</v>
      </c>
      <c r="L71" s="39" t="s">
        <v>280</v>
      </c>
      <c r="M71" s="103">
        <v>856.04</v>
      </c>
      <c r="N71" s="103">
        <v>856.04</v>
      </c>
      <c r="O71" s="18">
        <f t="shared" si="11"/>
        <v>0</v>
      </c>
      <c r="P71" s="50">
        <v>10</v>
      </c>
      <c r="Q71" s="120"/>
      <c r="R71" s="103">
        <f t="shared" si="12"/>
        <v>0</v>
      </c>
      <c r="S71" s="40">
        <v>1.45</v>
      </c>
      <c r="T71" s="36">
        <v>1.44</v>
      </c>
      <c r="U71" s="36">
        <f t="shared" si="13"/>
        <v>0</v>
      </c>
      <c r="V71" s="36">
        <f t="shared" si="14"/>
        <v>0</v>
      </c>
      <c r="W71" s="36">
        <f t="shared" si="15"/>
        <v>0</v>
      </c>
      <c r="X71" s="41">
        <f>IFERROR(VLOOKUP(B71,Лист2!A:B,2,0),0)</f>
        <v>1</v>
      </c>
      <c r="Y71" s="42">
        <f t="shared" si="16"/>
        <v>855.04</v>
      </c>
      <c r="Z71" s="42"/>
      <c r="AA71" s="43"/>
      <c r="AB71" s="43">
        <f t="shared" ref="AB71:AB139" si="17">ROUND(N71,0)</f>
        <v>856</v>
      </c>
      <c r="AC71" s="52">
        <f t="shared" ref="AC71:AC139" si="18">N71-AB71</f>
        <v>3.999999999996362E-2</v>
      </c>
    </row>
    <row r="72" spans="1:32" s="52" customFormat="1" ht="31.5" x14ac:dyDescent="0.2">
      <c r="A72" s="89">
        <f>_xlfn.AGGREGATE(3,3,$B$6:B72)</f>
        <v>67</v>
      </c>
      <c r="B72" s="37" t="s">
        <v>281</v>
      </c>
      <c r="C72" s="320" t="s">
        <v>1345</v>
      </c>
      <c r="D72" s="304" t="s">
        <v>1344</v>
      </c>
      <c r="E72" s="321">
        <v>46598</v>
      </c>
      <c r="F72" s="37" t="s">
        <v>282</v>
      </c>
      <c r="G72" s="91">
        <v>21013003056</v>
      </c>
      <c r="H72" s="38" t="s">
        <v>19</v>
      </c>
      <c r="I72" s="91">
        <v>1702008221218</v>
      </c>
      <c r="J72" s="91">
        <v>4658790008759</v>
      </c>
      <c r="K72" s="229" t="s">
        <v>283</v>
      </c>
      <c r="L72" s="39" t="s">
        <v>284</v>
      </c>
      <c r="M72" s="103">
        <v>378.2</v>
      </c>
      <c r="N72" s="103">
        <v>378.2</v>
      </c>
      <c r="O72" s="18">
        <f t="shared" si="11"/>
        <v>0</v>
      </c>
      <c r="P72" s="50">
        <v>20</v>
      </c>
      <c r="Q72" s="120"/>
      <c r="R72" s="103">
        <f t="shared" si="12"/>
        <v>0</v>
      </c>
      <c r="S72" s="40">
        <v>0.44</v>
      </c>
      <c r="T72" s="36">
        <v>0.41</v>
      </c>
      <c r="U72" s="36">
        <f t="shared" si="13"/>
        <v>0</v>
      </c>
      <c r="V72" s="36">
        <f t="shared" si="14"/>
        <v>0</v>
      </c>
      <c r="W72" s="36">
        <f t="shared" si="15"/>
        <v>0</v>
      </c>
      <c r="X72" s="41">
        <f>IFERROR(VLOOKUP(B72,Лист2!A:B,2,0),0)</f>
        <v>1</v>
      </c>
      <c r="Y72" s="42">
        <f t="shared" si="16"/>
        <v>377.2</v>
      </c>
      <c r="Z72" s="42"/>
      <c r="AA72" s="43"/>
      <c r="AB72" s="43">
        <f t="shared" si="17"/>
        <v>378</v>
      </c>
      <c r="AC72" s="52">
        <f t="shared" si="18"/>
        <v>0.19999999999998863</v>
      </c>
    </row>
    <row r="73" spans="1:32" s="52" customFormat="1" ht="31.5" x14ac:dyDescent="0.2">
      <c r="A73" s="89">
        <f>_xlfn.AGGREGATE(3,3,$B$6:B73)</f>
        <v>68</v>
      </c>
      <c r="B73" s="37" t="s">
        <v>285</v>
      </c>
      <c r="C73" s="320" t="s">
        <v>1345</v>
      </c>
      <c r="D73" s="304" t="s">
        <v>1344</v>
      </c>
      <c r="E73" s="321">
        <v>46598</v>
      </c>
      <c r="F73" s="37" t="s">
        <v>286</v>
      </c>
      <c r="G73" s="91">
        <v>21013003060</v>
      </c>
      <c r="H73" s="38" t="s">
        <v>19</v>
      </c>
      <c r="I73" s="91">
        <v>1702008221225</v>
      </c>
      <c r="J73" s="91">
        <v>4658790008780</v>
      </c>
      <c r="K73" s="229" t="s">
        <v>287</v>
      </c>
      <c r="L73" s="39" t="s">
        <v>288</v>
      </c>
      <c r="M73" s="103">
        <v>428.01</v>
      </c>
      <c r="N73" s="103">
        <v>428.01</v>
      </c>
      <c r="O73" s="18">
        <f t="shared" si="11"/>
        <v>0</v>
      </c>
      <c r="P73" s="50">
        <v>10</v>
      </c>
      <c r="Q73" s="120"/>
      <c r="R73" s="103">
        <f t="shared" si="12"/>
        <v>0</v>
      </c>
      <c r="S73" s="40">
        <v>0.68</v>
      </c>
      <c r="T73" s="36">
        <v>0.63</v>
      </c>
      <c r="U73" s="36">
        <f t="shared" si="13"/>
        <v>0</v>
      </c>
      <c r="V73" s="36">
        <f t="shared" si="14"/>
        <v>0</v>
      </c>
      <c r="W73" s="36">
        <f t="shared" si="15"/>
        <v>0</v>
      </c>
      <c r="X73" s="41">
        <f>IFERROR(VLOOKUP(B73,Лист2!A:B,2,0),0)</f>
        <v>1</v>
      </c>
      <c r="Y73" s="42">
        <f t="shared" si="16"/>
        <v>427.01</v>
      </c>
      <c r="Z73" s="42"/>
      <c r="AA73" s="43"/>
      <c r="AB73" s="43">
        <f t="shared" si="17"/>
        <v>428</v>
      </c>
      <c r="AC73" s="52">
        <f t="shared" si="18"/>
        <v>9.9999999999909051E-3</v>
      </c>
    </row>
    <row r="74" spans="1:32" s="52" customFormat="1" ht="31.5" x14ac:dyDescent="0.2">
      <c r="A74" s="89">
        <f>_xlfn.AGGREGATE(3,3,$B$6:B74)</f>
        <v>69</v>
      </c>
      <c r="B74" s="37" t="s">
        <v>289</v>
      </c>
      <c r="C74" s="320" t="s">
        <v>1345</v>
      </c>
      <c r="D74" s="304" t="s">
        <v>1344</v>
      </c>
      <c r="E74" s="321">
        <v>46598</v>
      </c>
      <c r="F74" s="37" t="s">
        <v>290</v>
      </c>
      <c r="G74" s="91">
        <v>21013003058</v>
      </c>
      <c r="H74" s="38" t="s">
        <v>19</v>
      </c>
      <c r="I74" s="91">
        <v>1702008221232</v>
      </c>
      <c r="J74" s="91">
        <v>4658790008797</v>
      </c>
      <c r="K74" s="229" t="s">
        <v>291</v>
      </c>
      <c r="L74" s="39" t="s">
        <v>292</v>
      </c>
      <c r="M74" s="103">
        <v>428.01</v>
      </c>
      <c r="N74" s="103">
        <v>428.01</v>
      </c>
      <c r="O74" s="18">
        <f t="shared" si="11"/>
        <v>0</v>
      </c>
      <c r="P74" s="50">
        <v>10</v>
      </c>
      <c r="Q74" s="120"/>
      <c r="R74" s="103">
        <f t="shared" si="12"/>
        <v>0</v>
      </c>
      <c r="S74" s="40">
        <v>0.68</v>
      </c>
      <c r="T74" s="36">
        <v>0.63</v>
      </c>
      <c r="U74" s="36">
        <f t="shared" si="13"/>
        <v>0</v>
      </c>
      <c r="V74" s="36">
        <f t="shared" si="14"/>
        <v>0</v>
      </c>
      <c r="W74" s="36">
        <f t="shared" si="15"/>
        <v>0</v>
      </c>
      <c r="X74" s="41">
        <f>IFERROR(VLOOKUP(B74,Лист2!A:B,2,0),0)</f>
        <v>1</v>
      </c>
      <c r="Y74" s="42">
        <f t="shared" si="16"/>
        <v>427.01</v>
      </c>
      <c r="Z74" s="42"/>
      <c r="AA74" s="43"/>
      <c r="AB74" s="43">
        <f t="shared" si="17"/>
        <v>428</v>
      </c>
      <c r="AC74" s="52">
        <f t="shared" si="18"/>
        <v>9.9999999999909051E-3</v>
      </c>
    </row>
    <row r="75" spans="1:32" s="52" customFormat="1" ht="31.5" x14ac:dyDescent="0.2">
      <c r="A75" s="89">
        <f>_xlfn.AGGREGATE(3,3,$B$6:B75)</f>
        <v>70</v>
      </c>
      <c r="B75" s="37" t="s">
        <v>293</v>
      </c>
      <c r="C75" s="320" t="s">
        <v>1345</v>
      </c>
      <c r="D75" s="304" t="s">
        <v>1344</v>
      </c>
      <c r="E75" s="321">
        <v>46598</v>
      </c>
      <c r="F75" s="37" t="s">
        <v>294</v>
      </c>
      <c r="G75" s="91">
        <v>21013003052</v>
      </c>
      <c r="H75" s="38" t="s">
        <v>19</v>
      </c>
      <c r="I75" s="91">
        <v>1902008221113</v>
      </c>
      <c r="J75" s="91">
        <v>4658790008827</v>
      </c>
      <c r="K75" s="229" t="s">
        <v>295</v>
      </c>
      <c r="L75" s="39" t="s">
        <v>296</v>
      </c>
      <c r="M75" s="103">
        <v>868.24</v>
      </c>
      <c r="N75" s="103">
        <v>868.24</v>
      </c>
      <c r="O75" s="18">
        <f t="shared" si="11"/>
        <v>0</v>
      </c>
      <c r="P75" s="50">
        <v>10</v>
      </c>
      <c r="Q75" s="120"/>
      <c r="R75" s="103">
        <f t="shared" si="12"/>
        <v>0</v>
      </c>
      <c r="S75" s="40">
        <v>1.3</v>
      </c>
      <c r="T75" s="36">
        <v>1.25</v>
      </c>
      <c r="U75" s="36">
        <f t="shared" si="13"/>
        <v>0</v>
      </c>
      <c r="V75" s="36">
        <f t="shared" si="14"/>
        <v>0</v>
      </c>
      <c r="W75" s="36">
        <f t="shared" si="15"/>
        <v>0</v>
      </c>
      <c r="X75" s="41">
        <f>IFERROR(VLOOKUP(B75,Лист2!A:B,2,0),0)</f>
        <v>1</v>
      </c>
      <c r="Y75" s="42">
        <f t="shared" si="16"/>
        <v>867.24</v>
      </c>
      <c r="Z75" s="42"/>
      <c r="AA75" s="43"/>
      <c r="AB75" s="43">
        <f t="shared" si="17"/>
        <v>868</v>
      </c>
      <c r="AC75" s="52">
        <f t="shared" si="18"/>
        <v>0.24000000000000909</v>
      </c>
    </row>
    <row r="76" spans="1:32" s="52" customFormat="1" ht="31.5" x14ac:dyDescent="0.2">
      <c r="A76" s="89">
        <f>_xlfn.AGGREGATE(3,3,$B$6:B76)</f>
        <v>71</v>
      </c>
      <c r="B76" s="37" t="s">
        <v>297</v>
      </c>
      <c r="C76" s="320" t="s">
        <v>1345</v>
      </c>
      <c r="D76" s="304" t="s">
        <v>1344</v>
      </c>
      <c r="E76" s="321">
        <v>46598</v>
      </c>
      <c r="F76" s="37" t="s">
        <v>298</v>
      </c>
      <c r="G76" s="91">
        <v>21013003059</v>
      </c>
      <c r="H76" s="38" t="s">
        <v>19</v>
      </c>
      <c r="I76" s="91">
        <v>1902008221106</v>
      </c>
      <c r="J76" s="91">
        <v>4658790008834</v>
      </c>
      <c r="K76" s="229" t="s">
        <v>299</v>
      </c>
      <c r="L76" s="39" t="s">
        <v>300</v>
      </c>
      <c r="M76" s="103">
        <v>868.24</v>
      </c>
      <c r="N76" s="103">
        <v>868.24</v>
      </c>
      <c r="O76" s="18">
        <f t="shared" si="11"/>
        <v>0</v>
      </c>
      <c r="P76" s="50">
        <v>10</v>
      </c>
      <c r="Q76" s="120"/>
      <c r="R76" s="103">
        <f t="shared" si="12"/>
        <v>0</v>
      </c>
      <c r="S76" s="40">
        <v>1.3</v>
      </c>
      <c r="T76" s="36">
        <v>1.25</v>
      </c>
      <c r="U76" s="36">
        <f t="shared" si="13"/>
        <v>0</v>
      </c>
      <c r="V76" s="36">
        <f t="shared" si="14"/>
        <v>0</v>
      </c>
      <c r="W76" s="36">
        <f t="shared" si="15"/>
        <v>0</v>
      </c>
      <c r="X76" s="41">
        <f>IFERROR(VLOOKUP(B76,Лист2!A:B,2,0),0)</f>
        <v>1</v>
      </c>
      <c r="Y76" s="42">
        <f t="shared" si="16"/>
        <v>867.24</v>
      </c>
      <c r="Z76" s="42"/>
      <c r="AA76" s="43"/>
      <c r="AB76" s="43">
        <f t="shared" si="17"/>
        <v>868</v>
      </c>
      <c r="AC76" s="52">
        <f t="shared" si="18"/>
        <v>0.24000000000000909</v>
      </c>
    </row>
    <row r="77" spans="1:32" s="52" customFormat="1" ht="31.5" x14ac:dyDescent="0.2">
      <c r="A77" s="89">
        <f>_xlfn.AGGREGATE(3,3,$B$6:B77)</f>
        <v>72</v>
      </c>
      <c r="B77" s="37" t="s">
        <v>301</v>
      </c>
      <c r="C77" s="320" t="s">
        <v>1327</v>
      </c>
      <c r="D77" s="304" t="s">
        <v>1328</v>
      </c>
      <c r="E77" s="321">
        <v>47243</v>
      </c>
      <c r="F77" s="37" t="s">
        <v>302</v>
      </c>
      <c r="G77" s="91">
        <v>212143103015</v>
      </c>
      <c r="H77" s="38" t="s">
        <v>19</v>
      </c>
      <c r="I77" s="91">
        <v>4630017723409</v>
      </c>
      <c r="J77" s="91"/>
      <c r="K77" s="229" t="s">
        <v>303</v>
      </c>
      <c r="L77" s="39" t="s">
        <v>304</v>
      </c>
      <c r="M77" s="103">
        <v>1468.06</v>
      </c>
      <c r="N77" s="103">
        <v>1468.06</v>
      </c>
      <c r="O77" s="18">
        <f t="shared" si="11"/>
        <v>0</v>
      </c>
      <c r="P77" s="50">
        <v>1</v>
      </c>
      <c r="Q77" s="120"/>
      <c r="R77" s="103">
        <f t="shared" si="12"/>
        <v>0</v>
      </c>
      <c r="S77" s="40">
        <v>2.65</v>
      </c>
      <c r="T77" s="40">
        <v>2.62</v>
      </c>
      <c r="U77" s="36">
        <f t="shared" si="13"/>
        <v>0</v>
      </c>
      <c r="V77" s="36">
        <f t="shared" si="14"/>
        <v>0</v>
      </c>
      <c r="W77" s="36">
        <f t="shared" si="15"/>
        <v>0</v>
      </c>
      <c r="X77" s="41">
        <f>IFERROR(VLOOKUP(B77,Лист2!A:B,2,0),0)</f>
        <v>1</v>
      </c>
      <c r="Y77" s="42">
        <f t="shared" si="16"/>
        <v>1467.06</v>
      </c>
      <c r="Z77" s="42"/>
      <c r="AA77" s="43"/>
      <c r="AB77" s="43">
        <f t="shared" si="17"/>
        <v>1468</v>
      </c>
      <c r="AC77" s="52">
        <f t="shared" si="18"/>
        <v>5.999999999994543E-2</v>
      </c>
    </row>
    <row r="78" spans="1:32" s="52" customFormat="1" ht="31.5" x14ac:dyDescent="0.25">
      <c r="A78" s="89">
        <f>_xlfn.AGGREGATE(3,3,$B$6:B78)</f>
        <v>73</v>
      </c>
      <c r="B78" s="37" t="s">
        <v>305</v>
      </c>
      <c r="C78" s="304" t="s">
        <v>1329</v>
      </c>
      <c r="D78" s="304"/>
      <c r="E78" s="311">
        <v>46497</v>
      </c>
      <c r="F78" s="37" t="s">
        <v>306</v>
      </c>
      <c r="G78" s="91">
        <v>212143001014</v>
      </c>
      <c r="H78" s="38" t="s">
        <v>19</v>
      </c>
      <c r="I78" s="91">
        <v>4630017723393</v>
      </c>
      <c r="J78" s="91"/>
      <c r="K78" s="229" t="s">
        <v>307</v>
      </c>
      <c r="L78" s="39" t="s">
        <v>308</v>
      </c>
      <c r="M78" s="103">
        <v>3828.76</v>
      </c>
      <c r="N78" s="103">
        <v>3828.76</v>
      </c>
      <c r="O78" s="18">
        <f t="shared" si="11"/>
        <v>0</v>
      </c>
      <c r="P78" s="50">
        <v>1</v>
      </c>
      <c r="Q78" s="120"/>
      <c r="R78" s="103">
        <f t="shared" si="12"/>
        <v>0</v>
      </c>
      <c r="S78" s="40">
        <v>4.6399999999999997</v>
      </c>
      <c r="T78" s="40">
        <v>4.58</v>
      </c>
      <c r="U78" s="36">
        <f t="shared" si="13"/>
        <v>0</v>
      </c>
      <c r="V78" s="36">
        <f t="shared" si="14"/>
        <v>0</v>
      </c>
      <c r="W78" s="36">
        <f t="shared" si="15"/>
        <v>0</v>
      </c>
      <c r="X78" s="41">
        <f>IFERROR(VLOOKUP(B78,Лист2!A:B,2,0),0)</f>
        <v>1</v>
      </c>
      <c r="Y78" s="42">
        <f t="shared" si="16"/>
        <v>3827.76</v>
      </c>
      <c r="Z78" s="42"/>
      <c r="AA78" s="43"/>
      <c r="AB78" s="43">
        <f t="shared" si="17"/>
        <v>3829</v>
      </c>
      <c r="AC78" s="52">
        <f t="shared" si="18"/>
        <v>-0.23999999999978172</v>
      </c>
    </row>
    <row r="79" spans="1:32" s="52" customFormat="1" ht="31.5" x14ac:dyDescent="0.25">
      <c r="A79" s="89">
        <f>_xlfn.AGGREGATE(3,3,$B$6:B79)</f>
        <v>74</v>
      </c>
      <c r="B79" s="37" t="s">
        <v>309</v>
      </c>
      <c r="C79" s="304" t="s">
        <v>1329</v>
      </c>
      <c r="D79" s="304"/>
      <c r="E79" s="311">
        <v>46497</v>
      </c>
      <c r="F79" s="37" t="s">
        <v>310</v>
      </c>
      <c r="G79" s="91">
        <v>212143001015</v>
      </c>
      <c r="H79" s="38" t="s">
        <v>19</v>
      </c>
      <c r="I79" s="91">
        <v>4630017723386</v>
      </c>
      <c r="J79" s="91"/>
      <c r="K79" s="229" t="s">
        <v>311</v>
      </c>
      <c r="L79" s="39" t="s">
        <v>312</v>
      </c>
      <c r="M79" s="103">
        <v>3828.76</v>
      </c>
      <c r="N79" s="103">
        <v>3828.76</v>
      </c>
      <c r="O79" s="18">
        <f t="shared" si="11"/>
        <v>0</v>
      </c>
      <c r="P79" s="50">
        <v>1</v>
      </c>
      <c r="Q79" s="120"/>
      <c r="R79" s="103">
        <f t="shared" si="12"/>
        <v>0</v>
      </c>
      <c r="S79" s="40">
        <v>4.6399999999999997</v>
      </c>
      <c r="T79" s="40">
        <v>4.58</v>
      </c>
      <c r="U79" s="36">
        <f t="shared" si="13"/>
        <v>0</v>
      </c>
      <c r="V79" s="36">
        <f t="shared" si="14"/>
        <v>0</v>
      </c>
      <c r="W79" s="36">
        <f t="shared" si="15"/>
        <v>0</v>
      </c>
      <c r="X79" s="41">
        <f>IFERROR(VLOOKUP(B79,Лист2!A:B,2,0),0)</f>
        <v>1</v>
      </c>
      <c r="Y79" s="42">
        <f t="shared" si="16"/>
        <v>3827.76</v>
      </c>
      <c r="Z79" s="42"/>
      <c r="AA79" s="43"/>
      <c r="AB79" s="43">
        <f t="shared" si="17"/>
        <v>3829</v>
      </c>
      <c r="AC79" s="52">
        <f t="shared" si="18"/>
        <v>-0.23999999999978172</v>
      </c>
    </row>
    <row r="80" spans="1:32" s="117" customFormat="1" ht="20.25" customHeight="1" x14ac:dyDescent="0.2">
      <c r="A80" s="89">
        <f>_xlfn.AGGREGATE(3,3,$B$6:B80)</f>
        <v>75</v>
      </c>
      <c r="B80" s="37" t="s">
        <v>313</v>
      </c>
      <c r="C80" s="320" t="s">
        <v>1327</v>
      </c>
      <c r="D80" s="304" t="s">
        <v>1328</v>
      </c>
      <c r="E80" s="321">
        <v>47243</v>
      </c>
      <c r="F80" s="319" t="s">
        <v>314</v>
      </c>
      <c r="G80" s="91" t="s">
        <v>315</v>
      </c>
      <c r="H80" s="38" t="s">
        <v>19</v>
      </c>
      <c r="I80" s="91">
        <v>4630017723362</v>
      </c>
      <c r="J80" s="91"/>
      <c r="K80" s="229" t="s">
        <v>314</v>
      </c>
      <c r="L80" s="39" t="s">
        <v>316</v>
      </c>
      <c r="M80" s="103">
        <v>10750.24</v>
      </c>
      <c r="N80" s="103">
        <v>10750.24</v>
      </c>
      <c r="O80" s="18">
        <f t="shared" si="11"/>
        <v>0</v>
      </c>
      <c r="P80" s="50">
        <v>1</v>
      </c>
      <c r="Q80" s="120"/>
      <c r="R80" s="103">
        <f t="shared" si="12"/>
        <v>0</v>
      </c>
      <c r="S80" s="40">
        <v>19.28</v>
      </c>
      <c r="T80" s="36">
        <v>18.98</v>
      </c>
      <c r="U80" s="36">
        <f t="shared" si="13"/>
        <v>0</v>
      </c>
      <c r="V80" s="36">
        <f t="shared" si="14"/>
        <v>0</v>
      </c>
      <c r="W80" s="36">
        <f t="shared" si="15"/>
        <v>0</v>
      </c>
      <c r="X80" s="41">
        <f>IFERROR(VLOOKUP(B80,Лист2!A:B,2,0),0)</f>
        <v>1</v>
      </c>
      <c r="Y80" s="42">
        <f t="shared" si="16"/>
        <v>10749.24</v>
      </c>
      <c r="Z80" s="42"/>
      <c r="AA80" s="43"/>
      <c r="AB80" s="43">
        <f t="shared" si="17"/>
        <v>10750</v>
      </c>
      <c r="AC80" s="52">
        <f t="shared" si="18"/>
        <v>0.23999999999978172</v>
      </c>
      <c r="AD80" s="52"/>
      <c r="AE80" s="52"/>
      <c r="AF80" s="52"/>
    </row>
    <row r="81" spans="1:32" s="117" customFormat="1" ht="20.25" customHeight="1" x14ac:dyDescent="0.2">
      <c r="A81" s="89">
        <f>_xlfn.AGGREGATE(3,3,$B$6:B81)</f>
        <v>76</v>
      </c>
      <c r="B81" s="37" t="s">
        <v>317</v>
      </c>
      <c r="C81" s="320" t="s">
        <v>1327</v>
      </c>
      <c r="D81" s="304" t="s">
        <v>1328</v>
      </c>
      <c r="E81" s="321">
        <v>47243</v>
      </c>
      <c r="F81" s="319" t="s">
        <v>318</v>
      </c>
      <c r="G81" s="91" t="s">
        <v>319</v>
      </c>
      <c r="H81" s="38" t="s">
        <v>19</v>
      </c>
      <c r="I81" s="91">
        <v>4630017723379</v>
      </c>
      <c r="J81" s="91"/>
      <c r="K81" s="217" t="s">
        <v>318</v>
      </c>
      <c r="L81" s="39" t="s">
        <v>320</v>
      </c>
      <c r="M81" s="103">
        <v>15910.84</v>
      </c>
      <c r="N81" s="103">
        <v>15910.84</v>
      </c>
      <c r="O81" s="18">
        <f t="shared" si="11"/>
        <v>0</v>
      </c>
      <c r="P81" s="50">
        <v>1</v>
      </c>
      <c r="Q81" s="120"/>
      <c r="R81" s="104">
        <f t="shared" si="12"/>
        <v>0</v>
      </c>
      <c r="S81" s="50">
        <v>19.579999999999998</v>
      </c>
      <c r="T81" s="38">
        <v>18.98</v>
      </c>
      <c r="U81" s="36">
        <f t="shared" si="13"/>
        <v>0</v>
      </c>
      <c r="V81" s="36">
        <f t="shared" si="14"/>
        <v>0</v>
      </c>
      <c r="W81" s="36">
        <f t="shared" si="15"/>
        <v>0</v>
      </c>
      <c r="X81" s="41">
        <f>IFERROR(VLOOKUP(B81,Лист2!A:B,2,0),0)</f>
        <v>1</v>
      </c>
      <c r="Y81" s="42">
        <f t="shared" si="16"/>
        <v>15909.84</v>
      </c>
      <c r="Z81" s="42"/>
      <c r="AA81" s="43"/>
      <c r="AB81" s="43">
        <f t="shared" si="17"/>
        <v>15911</v>
      </c>
      <c r="AC81" s="52">
        <f t="shared" si="18"/>
        <v>-0.15999999999985448</v>
      </c>
      <c r="AD81" s="52"/>
      <c r="AE81" s="52"/>
      <c r="AF81" s="52"/>
    </row>
    <row r="82" spans="1:32" s="117" customFormat="1" ht="31.5" x14ac:dyDescent="0.2">
      <c r="A82" s="89">
        <f>_xlfn.AGGREGATE(3,3,$B$6:B82)</f>
        <v>77</v>
      </c>
      <c r="B82" s="37" t="s">
        <v>321</v>
      </c>
      <c r="C82" s="320" t="s">
        <v>1339</v>
      </c>
      <c r="D82" s="304" t="s">
        <v>1338</v>
      </c>
      <c r="E82" s="321">
        <v>46980</v>
      </c>
      <c r="F82" s="37" t="s">
        <v>322</v>
      </c>
      <c r="G82" s="91" t="s">
        <v>323</v>
      </c>
      <c r="H82" s="49" t="s">
        <v>324</v>
      </c>
      <c r="I82" s="91">
        <v>1902008221519</v>
      </c>
      <c r="J82" s="91"/>
      <c r="K82" s="229" t="s">
        <v>322</v>
      </c>
      <c r="L82" s="39" t="s">
        <v>325</v>
      </c>
      <c r="M82" s="103">
        <v>1644.96</v>
      </c>
      <c r="N82" s="103">
        <v>1644.96</v>
      </c>
      <c r="O82" s="18">
        <f t="shared" si="11"/>
        <v>0</v>
      </c>
      <c r="P82" s="50">
        <v>1</v>
      </c>
      <c r="Q82" s="120"/>
      <c r="R82" s="103">
        <f t="shared" si="12"/>
        <v>0</v>
      </c>
      <c r="S82" s="40">
        <v>2.5499999999999998</v>
      </c>
      <c r="T82" s="36">
        <v>2.3199999999999998</v>
      </c>
      <c r="U82" s="36">
        <f t="shared" si="13"/>
        <v>0</v>
      </c>
      <c r="V82" s="36">
        <f t="shared" si="14"/>
        <v>0</v>
      </c>
      <c r="W82" s="36">
        <f t="shared" si="15"/>
        <v>0</v>
      </c>
      <c r="X82" s="41">
        <f>IFERROR(VLOOKUP(B82,Лист2!A:B,2,0),0)</f>
        <v>1</v>
      </c>
      <c r="Y82" s="42">
        <f t="shared" si="16"/>
        <v>1643.96</v>
      </c>
      <c r="Z82" s="42"/>
      <c r="AA82" s="43"/>
      <c r="AB82" s="43">
        <f t="shared" si="17"/>
        <v>1645</v>
      </c>
      <c r="AC82" s="52">
        <f t="shared" si="18"/>
        <v>-3.999999999996362E-2</v>
      </c>
      <c r="AD82" s="52"/>
      <c r="AE82" s="52"/>
      <c r="AF82" s="52"/>
    </row>
    <row r="83" spans="1:32" s="117" customFormat="1" ht="31.5" x14ac:dyDescent="0.2">
      <c r="A83" s="89">
        <f>_xlfn.AGGREGATE(3,3,$B$6:B83)</f>
        <v>78</v>
      </c>
      <c r="B83" s="37" t="s">
        <v>326</v>
      </c>
      <c r="C83" s="320" t="s">
        <v>1339</v>
      </c>
      <c r="D83" s="304" t="s">
        <v>1338</v>
      </c>
      <c r="E83" s="321">
        <v>46980</v>
      </c>
      <c r="F83" s="37" t="s">
        <v>327</v>
      </c>
      <c r="G83" s="91" t="s">
        <v>328</v>
      </c>
      <c r="H83" s="49" t="s">
        <v>324</v>
      </c>
      <c r="I83" s="91">
        <v>1902008221526</v>
      </c>
      <c r="J83" s="91"/>
      <c r="K83" s="229" t="s">
        <v>327</v>
      </c>
      <c r="L83" s="39" t="s">
        <v>329</v>
      </c>
      <c r="M83" s="103">
        <v>1644.96</v>
      </c>
      <c r="N83" s="103">
        <v>1644.96</v>
      </c>
      <c r="O83" s="18">
        <f t="shared" si="11"/>
        <v>0</v>
      </c>
      <c r="P83" s="50">
        <v>1</v>
      </c>
      <c r="Q83" s="120"/>
      <c r="R83" s="103">
        <f t="shared" si="12"/>
        <v>0</v>
      </c>
      <c r="S83" s="40">
        <v>2.5499999999999998</v>
      </c>
      <c r="T83" s="36">
        <v>2.3199999999999998</v>
      </c>
      <c r="U83" s="36">
        <f t="shared" si="13"/>
        <v>0</v>
      </c>
      <c r="V83" s="36">
        <f t="shared" si="14"/>
        <v>0</v>
      </c>
      <c r="W83" s="36">
        <f t="shared" si="15"/>
        <v>0</v>
      </c>
      <c r="X83" s="41">
        <f>IFERROR(VLOOKUP(B83,Лист2!A:B,2,0),0)</f>
        <v>1</v>
      </c>
      <c r="Y83" s="42">
        <f t="shared" si="16"/>
        <v>1643.96</v>
      </c>
      <c r="Z83" s="42"/>
      <c r="AA83" s="43"/>
      <c r="AB83" s="43">
        <f t="shared" si="17"/>
        <v>1645</v>
      </c>
      <c r="AC83" s="52">
        <f t="shared" si="18"/>
        <v>-3.999999999996362E-2</v>
      </c>
      <c r="AD83" s="52"/>
      <c r="AE83" s="52"/>
      <c r="AF83" s="52"/>
    </row>
    <row r="84" spans="1:32" s="117" customFormat="1" ht="31.5" x14ac:dyDescent="0.2">
      <c r="A84" s="89">
        <f>_xlfn.AGGREGATE(3,3,$B$6:B84)</f>
        <v>79</v>
      </c>
      <c r="B84" s="37" t="s">
        <v>330</v>
      </c>
      <c r="C84" s="320" t="s">
        <v>1339</v>
      </c>
      <c r="D84" s="304" t="s">
        <v>1338</v>
      </c>
      <c r="E84" s="321">
        <v>46980</v>
      </c>
      <c r="F84" s="37" t="s">
        <v>331</v>
      </c>
      <c r="G84" s="91">
        <v>21012904010</v>
      </c>
      <c r="H84" s="49" t="s">
        <v>324</v>
      </c>
      <c r="I84" s="91">
        <v>1902008221281</v>
      </c>
      <c r="J84" s="91"/>
      <c r="K84" s="229" t="s">
        <v>331</v>
      </c>
      <c r="L84" s="39" t="s">
        <v>332</v>
      </c>
      <c r="M84" s="103">
        <v>2400.35</v>
      </c>
      <c r="N84" s="103">
        <v>2400.35</v>
      </c>
      <c r="O84" s="18">
        <f t="shared" si="11"/>
        <v>0</v>
      </c>
      <c r="P84" s="50">
        <v>1</v>
      </c>
      <c r="Q84" s="120"/>
      <c r="R84" s="103">
        <f t="shared" si="12"/>
        <v>0</v>
      </c>
      <c r="S84" s="40">
        <v>4.03</v>
      </c>
      <c r="T84" s="36">
        <v>3.69</v>
      </c>
      <c r="U84" s="36">
        <f t="shared" si="13"/>
        <v>0</v>
      </c>
      <c r="V84" s="36">
        <f t="shared" si="14"/>
        <v>0</v>
      </c>
      <c r="W84" s="36">
        <f t="shared" si="15"/>
        <v>0</v>
      </c>
      <c r="X84" s="41">
        <f>IFERROR(VLOOKUP(B84,Лист2!A:B,2,0),0)</f>
        <v>1</v>
      </c>
      <c r="Y84" s="42">
        <f t="shared" si="16"/>
        <v>2399.35</v>
      </c>
      <c r="Z84" s="42"/>
      <c r="AA84" s="43"/>
      <c r="AB84" s="43">
        <f t="shared" si="17"/>
        <v>2400</v>
      </c>
      <c r="AC84" s="52">
        <f t="shared" si="18"/>
        <v>0.34999999999990905</v>
      </c>
      <c r="AD84" s="52"/>
      <c r="AE84" s="52"/>
      <c r="AF84" s="52"/>
    </row>
    <row r="85" spans="1:32" s="117" customFormat="1" ht="31.5" x14ac:dyDescent="0.2">
      <c r="A85" s="89">
        <f>_xlfn.AGGREGATE(3,3,$B$6:B85)</f>
        <v>80</v>
      </c>
      <c r="B85" s="37" t="s">
        <v>333</v>
      </c>
      <c r="C85" s="320" t="s">
        <v>1339</v>
      </c>
      <c r="D85" s="304" t="s">
        <v>1338</v>
      </c>
      <c r="E85" s="321">
        <v>46980</v>
      </c>
      <c r="F85" s="37" t="s">
        <v>334</v>
      </c>
      <c r="G85" s="95">
        <v>21012904011</v>
      </c>
      <c r="H85" s="49" t="s">
        <v>324</v>
      </c>
      <c r="I85" s="95">
        <v>1902008221298</v>
      </c>
      <c r="J85" s="95"/>
      <c r="K85" s="229" t="s">
        <v>334</v>
      </c>
      <c r="L85" s="39" t="s">
        <v>335</v>
      </c>
      <c r="M85" s="103">
        <v>2400.35</v>
      </c>
      <c r="N85" s="103">
        <v>2400.35</v>
      </c>
      <c r="O85" s="18">
        <f t="shared" si="11"/>
        <v>0</v>
      </c>
      <c r="P85" s="50">
        <v>1</v>
      </c>
      <c r="Q85" s="120"/>
      <c r="R85" s="103">
        <f t="shared" si="12"/>
        <v>0</v>
      </c>
      <c r="S85" s="40">
        <v>4.03</v>
      </c>
      <c r="T85" s="36">
        <v>3.69</v>
      </c>
      <c r="U85" s="36">
        <f t="shared" si="13"/>
        <v>0</v>
      </c>
      <c r="V85" s="36">
        <f t="shared" si="14"/>
        <v>0</v>
      </c>
      <c r="W85" s="36">
        <f t="shared" si="15"/>
        <v>0</v>
      </c>
      <c r="X85" s="41">
        <f>IFERROR(VLOOKUP(B85,Лист2!A:B,2,0),0)</f>
        <v>1</v>
      </c>
      <c r="Y85" s="42">
        <f t="shared" si="16"/>
        <v>2399.35</v>
      </c>
      <c r="Z85" s="42"/>
      <c r="AA85" s="43"/>
      <c r="AB85" s="43">
        <f t="shared" si="17"/>
        <v>2400</v>
      </c>
      <c r="AC85" s="52">
        <f t="shared" si="18"/>
        <v>0.34999999999990905</v>
      </c>
      <c r="AD85" s="52"/>
      <c r="AE85" s="52"/>
      <c r="AF85" s="52"/>
    </row>
    <row r="86" spans="1:32" s="117" customFormat="1" ht="31.5" x14ac:dyDescent="0.2">
      <c r="A86" s="89">
        <f>_xlfn.AGGREGATE(3,3,$B$6:B86)</f>
        <v>81</v>
      </c>
      <c r="B86" s="37" t="s">
        <v>336</v>
      </c>
      <c r="C86" s="325" t="s">
        <v>1339</v>
      </c>
      <c r="D86" s="326" t="s">
        <v>1338</v>
      </c>
      <c r="E86" s="321">
        <v>46980</v>
      </c>
      <c r="F86" s="37" t="s">
        <v>337</v>
      </c>
      <c r="G86" s="91" t="s">
        <v>338</v>
      </c>
      <c r="H86" s="49" t="s">
        <v>324</v>
      </c>
      <c r="I86" s="91">
        <v>1902008221373</v>
      </c>
      <c r="J86" s="91">
        <v>4658790007707</v>
      </c>
      <c r="K86" s="229" t="s">
        <v>337</v>
      </c>
      <c r="L86" s="39" t="s">
        <v>339</v>
      </c>
      <c r="M86" s="103">
        <v>660.84</v>
      </c>
      <c r="N86" s="103">
        <v>660.84</v>
      </c>
      <c r="O86" s="18">
        <f t="shared" si="11"/>
        <v>0</v>
      </c>
      <c r="P86" s="50">
        <v>12</v>
      </c>
      <c r="Q86" s="120"/>
      <c r="R86" s="103">
        <f t="shared" si="12"/>
        <v>0</v>
      </c>
      <c r="S86" s="40">
        <v>0.67</v>
      </c>
      <c r="T86" s="36">
        <v>0.64</v>
      </c>
      <c r="U86" s="36">
        <f t="shared" si="13"/>
        <v>0</v>
      </c>
      <c r="V86" s="36">
        <f t="shared" si="14"/>
        <v>0</v>
      </c>
      <c r="W86" s="36">
        <f t="shared" si="15"/>
        <v>0</v>
      </c>
      <c r="X86" s="41">
        <f>IFERROR(VLOOKUP(B86,Лист2!A:B,2,0),0)</f>
        <v>1</v>
      </c>
      <c r="Y86" s="42">
        <f t="shared" si="16"/>
        <v>659.84</v>
      </c>
      <c r="Z86" s="42"/>
      <c r="AA86" s="43"/>
      <c r="AB86" s="43">
        <f t="shared" si="17"/>
        <v>661</v>
      </c>
      <c r="AC86" s="52">
        <f t="shared" si="18"/>
        <v>-0.15999999999996817</v>
      </c>
      <c r="AD86" s="52"/>
      <c r="AE86" s="52"/>
      <c r="AF86" s="52"/>
    </row>
    <row r="87" spans="1:32" s="117" customFormat="1" ht="31.5" x14ac:dyDescent="0.2">
      <c r="A87" s="89">
        <f>_xlfn.AGGREGATE(3,3,$B$6:B87)</f>
        <v>82</v>
      </c>
      <c r="B87" s="37" t="s">
        <v>340</v>
      </c>
      <c r="C87" s="325" t="s">
        <v>1339</v>
      </c>
      <c r="D87" s="326" t="s">
        <v>1338</v>
      </c>
      <c r="E87" s="321">
        <v>46980</v>
      </c>
      <c r="F87" s="37" t="s">
        <v>341</v>
      </c>
      <c r="G87" s="91" t="s">
        <v>342</v>
      </c>
      <c r="H87" s="49" t="s">
        <v>324</v>
      </c>
      <c r="I87" s="91">
        <v>1902008221380</v>
      </c>
      <c r="J87" s="91">
        <v>4658790007714</v>
      </c>
      <c r="K87" s="229" t="s">
        <v>341</v>
      </c>
      <c r="L87" s="39" t="s">
        <v>343</v>
      </c>
      <c r="M87" s="103">
        <v>1120.3599999999999</v>
      </c>
      <c r="N87" s="103">
        <v>1120.3599999999999</v>
      </c>
      <c r="O87" s="18">
        <f t="shared" si="11"/>
        <v>0</v>
      </c>
      <c r="P87" s="50">
        <v>9</v>
      </c>
      <c r="Q87" s="120"/>
      <c r="R87" s="103">
        <f t="shared" si="12"/>
        <v>0</v>
      </c>
      <c r="S87" s="40">
        <v>1.1399999999999999</v>
      </c>
      <c r="T87" s="36">
        <v>1.1000000000000001</v>
      </c>
      <c r="U87" s="36">
        <f t="shared" si="13"/>
        <v>0</v>
      </c>
      <c r="V87" s="36">
        <f t="shared" si="14"/>
        <v>0</v>
      </c>
      <c r="W87" s="36">
        <f t="shared" si="15"/>
        <v>0</v>
      </c>
      <c r="X87" s="41">
        <f>IFERROR(VLOOKUP(B87,Лист2!A:B,2,0),0)</f>
        <v>1</v>
      </c>
      <c r="Y87" s="42">
        <f t="shared" si="16"/>
        <v>1119.3599999999999</v>
      </c>
      <c r="Z87" s="42"/>
      <c r="AA87" s="43"/>
      <c r="AB87" s="43">
        <f t="shared" si="17"/>
        <v>1120</v>
      </c>
      <c r="AC87" s="52">
        <f t="shared" si="18"/>
        <v>0.35999999999989996</v>
      </c>
      <c r="AD87" s="52"/>
      <c r="AE87" s="52"/>
      <c r="AF87" s="52"/>
    </row>
    <row r="88" spans="1:32" s="117" customFormat="1" ht="31.5" x14ac:dyDescent="0.2">
      <c r="A88" s="89">
        <f>_xlfn.AGGREGATE(3,3,$B$6:B88)</f>
        <v>83</v>
      </c>
      <c r="B88" s="37" t="s">
        <v>344</v>
      </c>
      <c r="C88" s="320" t="s">
        <v>1327</v>
      </c>
      <c r="D88" s="304" t="s">
        <v>1328</v>
      </c>
      <c r="E88" s="321">
        <v>47243</v>
      </c>
      <c r="F88" s="37" t="s">
        <v>345</v>
      </c>
      <c r="G88" s="91">
        <v>212142904040</v>
      </c>
      <c r="H88" s="49" t="s">
        <v>324</v>
      </c>
      <c r="I88" s="91">
        <v>4680287577899</v>
      </c>
      <c r="J88" s="91">
        <v>4658790008506</v>
      </c>
      <c r="K88" s="229" t="s">
        <v>345</v>
      </c>
      <c r="L88" s="39" t="s">
        <v>346</v>
      </c>
      <c r="M88" s="103">
        <v>1147.81</v>
      </c>
      <c r="N88" s="103">
        <v>1147.81</v>
      </c>
      <c r="O88" s="18">
        <f t="shared" si="11"/>
        <v>0</v>
      </c>
      <c r="P88" s="50">
        <v>9</v>
      </c>
      <c r="Q88" s="120"/>
      <c r="R88" s="103">
        <f t="shared" si="12"/>
        <v>0</v>
      </c>
      <c r="S88" s="40">
        <v>0.8</v>
      </c>
      <c r="T88" s="36">
        <v>0.76</v>
      </c>
      <c r="U88" s="36">
        <f t="shared" si="13"/>
        <v>0</v>
      </c>
      <c r="V88" s="36">
        <f t="shared" si="14"/>
        <v>0</v>
      </c>
      <c r="W88" s="36">
        <f t="shared" si="15"/>
        <v>0</v>
      </c>
      <c r="X88" s="41">
        <f>IFERROR(VLOOKUP(B88,Лист2!A:B,2,0),0)</f>
        <v>1</v>
      </c>
      <c r="Y88" s="42">
        <f t="shared" si="16"/>
        <v>1146.81</v>
      </c>
      <c r="Z88" s="42"/>
      <c r="AA88" s="43"/>
      <c r="AB88" s="43">
        <f t="shared" si="17"/>
        <v>1148</v>
      </c>
      <c r="AC88" s="52">
        <f t="shared" si="18"/>
        <v>-0.19000000000005457</v>
      </c>
      <c r="AD88" s="52"/>
      <c r="AE88" s="52"/>
      <c r="AF88" s="52"/>
    </row>
    <row r="89" spans="1:32" s="117" customFormat="1" ht="31.5" x14ac:dyDescent="0.25">
      <c r="A89" s="89">
        <f>_xlfn.AGGREGATE(3,3,$B$6:B89)</f>
        <v>84</v>
      </c>
      <c r="B89" s="37" t="s">
        <v>347</v>
      </c>
      <c r="C89" s="304" t="s">
        <v>1329</v>
      </c>
      <c r="D89" s="304"/>
      <c r="E89" s="311">
        <v>46497</v>
      </c>
      <c r="F89" s="37" t="s">
        <v>348</v>
      </c>
      <c r="G89" s="91">
        <v>21012202025</v>
      </c>
      <c r="H89" s="49" t="s">
        <v>324</v>
      </c>
      <c r="I89" s="91">
        <v>1902008221533</v>
      </c>
      <c r="J89" s="91">
        <v>4658790007660</v>
      </c>
      <c r="K89" s="217" t="s">
        <v>348</v>
      </c>
      <c r="L89" s="39" t="s">
        <v>349</v>
      </c>
      <c r="M89" s="103">
        <v>274.5</v>
      </c>
      <c r="N89" s="103">
        <v>274.5</v>
      </c>
      <c r="O89" s="18">
        <f t="shared" si="11"/>
        <v>0</v>
      </c>
      <c r="P89" s="50">
        <v>100</v>
      </c>
      <c r="Q89" s="120"/>
      <c r="R89" s="103">
        <f t="shared" si="12"/>
        <v>0</v>
      </c>
      <c r="S89" s="40">
        <v>0.28999999999999998</v>
      </c>
      <c r="T89" s="36">
        <v>0.28999999999999998</v>
      </c>
      <c r="U89" s="36">
        <f t="shared" si="13"/>
        <v>0</v>
      </c>
      <c r="V89" s="36">
        <f t="shared" si="14"/>
        <v>0</v>
      </c>
      <c r="W89" s="36">
        <f t="shared" si="15"/>
        <v>0</v>
      </c>
      <c r="X89" s="41">
        <f>IFERROR(VLOOKUP(B89,Лист2!A:B,2,0),0)</f>
        <v>1</v>
      </c>
      <c r="Y89" s="42">
        <f t="shared" si="16"/>
        <v>273.5</v>
      </c>
      <c r="Z89" s="42"/>
      <c r="AA89" s="43"/>
      <c r="AB89" s="43">
        <f t="shared" si="17"/>
        <v>275</v>
      </c>
      <c r="AC89" s="52">
        <f t="shared" si="18"/>
        <v>-0.5</v>
      </c>
      <c r="AD89" s="52"/>
      <c r="AE89" s="52"/>
      <c r="AF89" s="52"/>
    </row>
    <row r="90" spans="1:32" s="117" customFormat="1" ht="31.5" x14ac:dyDescent="0.25">
      <c r="A90" s="89">
        <f>_xlfn.AGGREGATE(3,3,$B$6:B90)</f>
        <v>85</v>
      </c>
      <c r="B90" s="37" t="s">
        <v>350</v>
      </c>
      <c r="C90" s="304" t="s">
        <v>1329</v>
      </c>
      <c r="D90" s="304"/>
      <c r="E90" s="311">
        <v>46497</v>
      </c>
      <c r="F90" s="37" t="s">
        <v>351</v>
      </c>
      <c r="G90" s="91">
        <v>21052202025</v>
      </c>
      <c r="H90" s="49" t="s">
        <v>324</v>
      </c>
      <c r="I90" s="91">
        <v>1902008221540</v>
      </c>
      <c r="J90" s="91">
        <v>4658790007677</v>
      </c>
      <c r="K90" s="217" t="s">
        <v>351</v>
      </c>
      <c r="L90" s="39" t="s">
        <v>352</v>
      </c>
      <c r="M90" s="103">
        <v>305</v>
      </c>
      <c r="N90" s="103">
        <v>305</v>
      </c>
      <c r="O90" s="18">
        <f t="shared" si="11"/>
        <v>0</v>
      </c>
      <c r="P90" s="50">
        <v>100</v>
      </c>
      <c r="Q90" s="120"/>
      <c r="R90" s="103">
        <f t="shared" si="12"/>
        <v>0</v>
      </c>
      <c r="S90" s="40">
        <v>0.28999999999999998</v>
      </c>
      <c r="T90" s="36">
        <v>0.28999999999999998</v>
      </c>
      <c r="U90" s="36">
        <f t="shared" si="13"/>
        <v>0</v>
      </c>
      <c r="V90" s="36">
        <f t="shared" si="14"/>
        <v>0</v>
      </c>
      <c r="W90" s="36">
        <f t="shared" si="15"/>
        <v>0</v>
      </c>
      <c r="X90" s="41">
        <f>IFERROR(VLOOKUP(B90,Лист2!A:B,2,0),0)</f>
        <v>1</v>
      </c>
      <c r="Y90" s="42">
        <f t="shared" si="16"/>
        <v>304</v>
      </c>
      <c r="Z90" s="42"/>
      <c r="AA90" s="43"/>
      <c r="AB90" s="43">
        <f t="shared" si="17"/>
        <v>305</v>
      </c>
      <c r="AC90" s="52">
        <f t="shared" si="18"/>
        <v>0</v>
      </c>
      <c r="AD90" s="52"/>
      <c r="AE90" s="52"/>
      <c r="AF90" s="52"/>
    </row>
    <row r="91" spans="1:32" s="117" customFormat="1" ht="31.5" x14ac:dyDescent="0.25">
      <c r="A91" s="89">
        <f>_xlfn.AGGREGATE(3,3,$B$6:B91)</f>
        <v>86</v>
      </c>
      <c r="B91" s="37" t="s">
        <v>353</v>
      </c>
      <c r="C91" s="304" t="s">
        <v>1329</v>
      </c>
      <c r="D91" s="304"/>
      <c r="E91" s="311">
        <v>46497</v>
      </c>
      <c r="F91" s="37" t="s">
        <v>354</v>
      </c>
      <c r="G91" s="91">
        <v>21212202025</v>
      </c>
      <c r="H91" s="49" t="s">
        <v>324</v>
      </c>
      <c r="I91" s="91">
        <v>4680287573129</v>
      </c>
      <c r="J91" s="91">
        <v>4658790008490</v>
      </c>
      <c r="K91" s="217" t="s">
        <v>354</v>
      </c>
      <c r="L91" s="39" t="s">
        <v>355</v>
      </c>
      <c r="M91" s="103">
        <v>389.39</v>
      </c>
      <c r="N91" s="103">
        <v>389.39</v>
      </c>
      <c r="O91" s="18">
        <f t="shared" si="11"/>
        <v>0</v>
      </c>
      <c r="P91" s="50">
        <v>35</v>
      </c>
      <c r="Q91" s="120"/>
      <c r="R91" s="103">
        <f t="shared" si="12"/>
        <v>0</v>
      </c>
      <c r="S91" s="40">
        <v>0.46</v>
      </c>
      <c r="T91" s="36">
        <v>0.43</v>
      </c>
      <c r="U91" s="36">
        <f t="shared" si="13"/>
        <v>0</v>
      </c>
      <c r="V91" s="36">
        <f t="shared" si="14"/>
        <v>0</v>
      </c>
      <c r="W91" s="36">
        <f t="shared" si="15"/>
        <v>0</v>
      </c>
      <c r="X91" s="41">
        <f>IFERROR(VLOOKUP(B91,Лист2!A:B,2,0),0)</f>
        <v>1</v>
      </c>
      <c r="Y91" s="42">
        <f t="shared" si="16"/>
        <v>388.39</v>
      </c>
      <c r="Z91" s="42"/>
      <c r="AA91" s="43"/>
      <c r="AB91" s="43">
        <f t="shared" si="17"/>
        <v>389</v>
      </c>
      <c r="AC91" s="52">
        <f t="shared" si="18"/>
        <v>0.38999999999998636</v>
      </c>
      <c r="AD91" s="52"/>
      <c r="AE91" s="52"/>
      <c r="AF91" s="52"/>
    </row>
    <row r="92" spans="1:32" s="117" customFormat="1" ht="31.5" x14ac:dyDescent="0.2">
      <c r="A92" s="89">
        <f>_xlfn.AGGREGATE(3,3,$B$6:B92)</f>
        <v>87</v>
      </c>
      <c r="B92" s="37" t="s">
        <v>356</v>
      </c>
      <c r="C92" s="320" t="s">
        <v>1340</v>
      </c>
      <c r="D92" s="304" t="s">
        <v>1341</v>
      </c>
      <c r="E92" s="321">
        <v>47019</v>
      </c>
      <c r="F92" s="37" t="s">
        <v>357</v>
      </c>
      <c r="G92" s="91">
        <v>21013003084</v>
      </c>
      <c r="H92" s="49" t="s">
        <v>324</v>
      </c>
      <c r="I92" s="91">
        <v>1902008221335</v>
      </c>
      <c r="J92" s="91">
        <v>4658790007639</v>
      </c>
      <c r="K92" s="229" t="s">
        <v>357</v>
      </c>
      <c r="L92" s="39" t="s">
        <v>358</v>
      </c>
      <c r="M92" s="103">
        <v>780.8</v>
      </c>
      <c r="N92" s="103">
        <v>780.8</v>
      </c>
      <c r="O92" s="18">
        <f t="shared" si="11"/>
        <v>0</v>
      </c>
      <c r="P92" s="50">
        <v>8</v>
      </c>
      <c r="Q92" s="120"/>
      <c r="R92" s="103">
        <f t="shared" si="12"/>
        <v>0</v>
      </c>
      <c r="S92" s="40">
        <v>1.1599999999999999</v>
      </c>
      <c r="T92" s="36">
        <v>1.1100000000000001</v>
      </c>
      <c r="U92" s="36">
        <f t="shared" si="13"/>
        <v>0</v>
      </c>
      <c r="V92" s="36">
        <f t="shared" si="14"/>
        <v>0</v>
      </c>
      <c r="W92" s="36">
        <f t="shared" si="15"/>
        <v>0</v>
      </c>
      <c r="X92" s="41">
        <f>IFERROR(VLOOKUP(B92,Лист2!A:B,2,0),0)</f>
        <v>1</v>
      </c>
      <c r="Y92" s="42">
        <f t="shared" si="16"/>
        <v>779.8</v>
      </c>
      <c r="Z92" s="42"/>
      <c r="AA92" s="43"/>
      <c r="AB92" s="43">
        <f t="shared" si="17"/>
        <v>781</v>
      </c>
      <c r="AC92" s="52">
        <f t="shared" si="18"/>
        <v>-0.20000000000004547</v>
      </c>
      <c r="AD92" s="52"/>
      <c r="AE92" s="52"/>
      <c r="AF92" s="52"/>
    </row>
    <row r="93" spans="1:32" s="117" customFormat="1" ht="31.5" x14ac:dyDescent="0.2">
      <c r="A93" s="89">
        <f>_xlfn.AGGREGATE(3,3,$B$6:B93)</f>
        <v>88</v>
      </c>
      <c r="B93" s="37" t="s">
        <v>359</v>
      </c>
      <c r="C93" s="320" t="s">
        <v>1340</v>
      </c>
      <c r="D93" s="304" t="s">
        <v>1341</v>
      </c>
      <c r="E93" s="321">
        <v>47019</v>
      </c>
      <c r="F93" s="37" t="s">
        <v>360</v>
      </c>
      <c r="G93" s="91">
        <v>21213414084</v>
      </c>
      <c r="H93" s="49" t="s">
        <v>324</v>
      </c>
      <c r="I93" s="91">
        <v>1902008221342</v>
      </c>
      <c r="J93" s="91">
        <v>4658790007646</v>
      </c>
      <c r="K93" s="229" t="s">
        <v>360</v>
      </c>
      <c r="L93" s="39" t="s">
        <v>361</v>
      </c>
      <c r="M93" s="103">
        <v>780.8</v>
      </c>
      <c r="N93" s="103">
        <v>780.8</v>
      </c>
      <c r="O93" s="18">
        <f t="shared" si="11"/>
        <v>0</v>
      </c>
      <c r="P93" s="50">
        <v>8</v>
      </c>
      <c r="Q93" s="120"/>
      <c r="R93" s="103">
        <f t="shared" si="12"/>
        <v>0</v>
      </c>
      <c r="S93" s="40">
        <v>1.19</v>
      </c>
      <c r="T93" s="36">
        <v>1.1399999999999999</v>
      </c>
      <c r="U93" s="36">
        <f t="shared" si="13"/>
        <v>0</v>
      </c>
      <c r="V93" s="36">
        <f t="shared" si="14"/>
        <v>0</v>
      </c>
      <c r="W93" s="36">
        <f t="shared" si="15"/>
        <v>0</v>
      </c>
      <c r="X93" s="41">
        <f>IFERROR(VLOOKUP(B93,Лист2!A:B,2,0),0)</f>
        <v>1</v>
      </c>
      <c r="Y93" s="42">
        <f t="shared" si="16"/>
        <v>779.8</v>
      </c>
      <c r="Z93" s="42"/>
      <c r="AA93" s="43"/>
      <c r="AB93" s="43">
        <f t="shared" si="17"/>
        <v>781</v>
      </c>
      <c r="AC93" s="52">
        <f t="shared" si="18"/>
        <v>-0.20000000000004547</v>
      </c>
      <c r="AD93" s="52"/>
      <c r="AE93" s="52"/>
      <c r="AF93" s="52"/>
    </row>
    <row r="94" spans="1:32" s="117" customFormat="1" ht="31.5" x14ac:dyDescent="0.2">
      <c r="A94" s="89">
        <f>_xlfn.AGGREGATE(3,3,$B$6:B94)</f>
        <v>89</v>
      </c>
      <c r="B94" s="37" t="s">
        <v>362</v>
      </c>
      <c r="C94" s="320" t="s">
        <v>1340</v>
      </c>
      <c r="D94" s="304" t="s">
        <v>1341</v>
      </c>
      <c r="E94" s="321">
        <v>47019</v>
      </c>
      <c r="F94" s="37" t="s">
        <v>363</v>
      </c>
      <c r="G94" s="91">
        <v>212133414084</v>
      </c>
      <c r="H94" s="49" t="s">
        <v>324</v>
      </c>
      <c r="I94" s="91">
        <v>1902008221359</v>
      </c>
      <c r="J94" s="91">
        <v>4658790007653</v>
      </c>
      <c r="K94" s="229" t="s">
        <v>363</v>
      </c>
      <c r="L94" s="39" t="s">
        <v>364</v>
      </c>
      <c r="M94" s="103">
        <v>780.8</v>
      </c>
      <c r="N94" s="103">
        <v>780.8</v>
      </c>
      <c r="O94" s="18">
        <f t="shared" si="11"/>
        <v>0</v>
      </c>
      <c r="P94" s="50">
        <v>8</v>
      </c>
      <c r="Q94" s="120"/>
      <c r="R94" s="103">
        <f t="shared" si="12"/>
        <v>0</v>
      </c>
      <c r="S94" s="40">
        <v>1.1499999999999999</v>
      </c>
      <c r="T94" s="36">
        <v>1.1000000000000001</v>
      </c>
      <c r="U94" s="36">
        <f t="shared" si="13"/>
        <v>0</v>
      </c>
      <c r="V94" s="36">
        <f t="shared" si="14"/>
        <v>0</v>
      </c>
      <c r="W94" s="36">
        <f t="shared" si="15"/>
        <v>0</v>
      </c>
      <c r="X94" s="41">
        <f>IFERROR(VLOOKUP(B94,Лист2!A:B,2,0),0)</f>
        <v>1</v>
      </c>
      <c r="Y94" s="42">
        <f t="shared" si="16"/>
        <v>779.8</v>
      </c>
      <c r="Z94" s="42"/>
      <c r="AA94" s="43"/>
      <c r="AB94" s="43">
        <f t="shared" si="17"/>
        <v>781</v>
      </c>
      <c r="AC94" s="52">
        <f t="shared" si="18"/>
        <v>-0.20000000000004547</v>
      </c>
      <c r="AD94" s="52"/>
      <c r="AE94" s="52"/>
      <c r="AF94" s="52"/>
    </row>
    <row r="95" spans="1:32" s="117" customFormat="1" ht="31.5" x14ac:dyDescent="0.2">
      <c r="A95" s="89">
        <f>_xlfn.AGGREGATE(3,3,$B$6:B95)</f>
        <v>90</v>
      </c>
      <c r="B95" s="37" t="s">
        <v>365</v>
      </c>
      <c r="C95" s="320" t="s">
        <v>1340</v>
      </c>
      <c r="D95" s="304" t="s">
        <v>1341</v>
      </c>
      <c r="E95" s="321">
        <v>47019</v>
      </c>
      <c r="F95" s="37" t="s">
        <v>366</v>
      </c>
      <c r="G95" s="91">
        <v>21233414084</v>
      </c>
      <c r="H95" s="49" t="s">
        <v>324</v>
      </c>
      <c r="I95" s="91">
        <v>1702008221249</v>
      </c>
      <c r="J95" s="91">
        <v>4658790008469</v>
      </c>
      <c r="K95" s="229" t="s">
        <v>366</v>
      </c>
      <c r="L95" s="39" t="s">
        <v>1209</v>
      </c>
      <c r="M95" s="103">
        <v>780.8</v>
      </c>
      <c r="N95" s="103">
        <v>780.8</v>
      </c>
      <c r="O95" s="18">
        <f t="shared" si="11"/>
        <v>0</v>
      </c>
      <c r="P95" s="50">
        <v>8</v>
      </c>
      <c r="Q95" s="120"/>
      <c r="R95" s="103">
        <f t="shared" si="12"/>
        <v>0</v>
      </c>
      <c r="S95" s="40">
        <v>1.1499999999999999</v>
      </c>
      <c r="T95" s="36">
        <v>1.1000000000000001</v>
      </c>
      <c r="U95" s="36">
        <f t="shared" si="13"/>
        <v>0</v>
      </c>
      <c r="V95" s="36">
        <f t="shared" si="14"/>
        <v>0</v>
      </c>
      <c r="W95" s="36">
        <f t="shared" si="15"/>
        <v>0</v>
      </c>
      <c r="X95" s="41">
        <f>IFERROR(VLOOKUP(B95,Лист2!A:B,2,0),0)</f>
        <v>1</v>
      </c>
      <c r="Y95" s="42">
        <f t="shared" si="16"/>
        <v>779.8</v>
      </c>
      <c r="Z95" s="42"/>
      <c r="AA95" s="43"/>
      <c r="AB95" s="43">
        <f t="shared" si="17"/>
        <v>781</v>
      </c>
      <c r="AC95" s="52">
        <f t="shared" si="18"/>
        <v>-0.20000000000004547</v>
      </c>
      <c r="AD95" s="52"/>
      <c r="AE95" s="52"/>
      <c r="AF95" s="52"/>
    </row>
    <row r="96" spans="1:32" s="117" customFormat="1" ht="31.5" x14ac:dyDescent="0.25">
      <c r="A96" s="89">
        <f>_xlfn.AGGREGATE(3,3,$B$6:B96)</f>
        <v>91</v>
      </c>
      <c r="B96" s="37" t="s">
        <v>367</v>
      </c>
      <c r="C96" s="304" t="s">
        <v>1329</v>
      </c>
      <c r="D96" s="304"/>
      <c r="E96" s="311">
        <v>46497</v>
      </c>
      <c r="F96" s="37" t="s">
        <v>368</v>
      </c>
      <c r="G96" s="91">
        <v>21082902820</v>
      </c>
      <c r="H96" s="49" t="s">
        <v>324</v>
      </c>
      <c r="I96" s="91">
        <v>1902008221427</v>
      </c>
      <c r="J96" s="91">
        <v>4658790007684</v>
      </c>
      <c r="K96" s="229" t="s">
        <v>368</v>
      </c>
      <c r="L96" s="39" t="s">
        <v>369</v>
      </c>
      <c r="M96" s="103">
        <v>861.11</v>
      </c>
      <c r="N96" s="103">
        <v>861.11</v>
      </c>
      <c r="O96" s="18">
        <f t="shared" si="11"/>
        <v>0</v>
      </c>
      <c r="P96" s="50">
        <v>8</v>
      </c>
      <c r="Q96" s="120"/>
      <c r="R96" s="103">
        <f t="shared" si="12"/>
        <v>0</v>
      </c>
      <c r="S96" s="40">
        <v>0.8</v>
      </c>
      <c r="T96" s="36">
        <v>0.75</v>
      </c>
      <c r="U96" s="36">
        <f t="shared" si="13"/>
        <v>0</v>
      </c>
      <c r="V96" s="36">
        <f t="shared" si="14"/>
        <v>0</v>
      </c>
      <c r="W96" s="36">
        <f t="shared" si="15"/>
        <v>0</v>
      </c>
      <c r="X96" s="41">
        <f>IFERROR(VLOOKUP(B96,Лист2!A:B,2,0),0)</f>
        <v>1</v>
      </c>
      <c r="Y96" s="42">
        <f t="shared" si="16"/>
        <v>860.11</v>
      </c>
      <c r="Z96" s="42"/>
      <c r="AA96" s="43"/>
      <c r="AB96" s="43">
        <f t="shared" si="17"/>
        <v>861</v>
      </c>
      <c r="AC96" s="52">
        <f t="shared" si="18"/>
        <v>0.11000000000001364</v>
      </c>
      <c r="AD96" s="52"/>
      <c r="AE96" s="52"/>
      <c r="AF96" s="52"/>
    </row>
    <row r="97" spans="1:32" s="117" customFormat="1" ht="31.5" x14ac:dyDescent="0.25">
      <c r="A97" s="89">
        <f>_xlfn.AGGREGATE(3,3,$B$6:B97)</f>
        <v>92</v>
      </c>
      <c r="B97" s="37" t="s">
        <v>370</v>
      </c>
      <c r="C97" s="304" t="s">
        <v>1329</v>
      </c>
      <c r="D97" s="304"/>
      <c r="E97" s="311">
        <v>46497</v>
      </c>
      <c r="F97" s="37" t="s">
        <v>371</v>
      </c>
      <c r="G97" s="91">
        <v>21102902820</v>
      </c>
      <c r="H97" s="49" t="s">
        <v>324</v>
      </c>
      <c r="I97" s="91">
        <v>1902008221434</v>
      </c>
      <c r="J97" s="91">
        <v>4658790007691</v>
      </c>
      <c r="K97" s="229" t="s">
        <v>371</v>
      </c>
      <c r="L97" s="39" t="s">
        <v>372</v>
      </c>
      <c r="M97" s="103">
        <v>1056.31</v>
      </c>
      <c r="N97" s="103">
        <v>1056.31</v>
      </c>
      <c r="O97" s="18">
        <f t="shared" si="11"/>
        <v>0</v>
      </c>
      <c r="P97" s="50">
        <v>8</v>
      </c>
      <c r="Q97" s="120"/>
      <c r="R97" s="103">
        <f t="shared" si="12"/>
        <v>0</v>
      </c>
      <c r="S97" s="40">
        <v>1.3</v>
      </c>
      <c r="T97" s="36">
        <v>1.22</v>
      </c>
      <c r="U97" s="36">
        <f t="shared" si="13"/>
        <v>0</v>
      </c>
      <c r="V97" s="36">
        <f t="shared" si="14"/>
        <v>0</v>
      </c>
      <c r="W97" s="36">
        <f t="shared" si="15"/>
        <v>0</v>
      </c>
      <c r="X97" s="41">
        <f>IFERROR(VLOOKUP(B97,Лист2!A:B,2,0),0)</f>
        <v>1</v>
      </c>
      <c r="Y97" s="42">
        <f t="shared" si="16"/>
        <v>1055.31</v>
      </c>
      <c r="Z97" s="42"/>
      <c r="AA97" s="43"/>
      <c r="AB97" s="43">
        <f t="shared" si="17"/>
        <v>1056</v>
      </c>
      <c r="AC97" s="52">
        <f t="shared" si="18"/>
        <v>0.30999999999994543</v>
      </c>
      <c r="AD97" s="52"/>
      <c r="AE97" s="52"/>
      <c r="AF97" s="52"/>
    </row>
    <row r="98" spans="1:32" s="117" customFormat="1" ht="31.5" x14ac:dyDescent="0.25">
      <c r="A98" s="89">
        <f>_xlfn.AGGREGATE(3,3,$B$6:B98)</f>
        <v>93</v>
      </c>
      <c r="B98" s="37" t="s">
        <v>373</v>
      </c>
      <c r="C98" s="304" t="s">
        <v>1329</v>
      </c>
      <c r="D98" s="304"/>
      <c r="E98" s="311">
        <v>46497</v>
      </c>
      <c r="F98" s="37" t="s">
        <v>374</v>
      </c>
      <c r="G98" s="91">
        <v>21702902821</v>
      </c>
      <c r="H98" s="49" t="s">
        <v>324</v>
      </c>
      <c r="I98" s="91">
        <v>1902008221458</v>
      </c>
      <c r="J98" s="91">
        <v>4658790007776</v>
      </c>
      <c r="K98" s="229" t="s">
        <v>374</v>
      </c>
      <c r="L98" s="39" t="s">
        <v>375</v>
      </c>
      <c r="M98" s="103">
        <v>835.7</v>
      </c>
      <c r="N98" s="103">
        <v>835.7</v>
      </c>
      <c r="O98" s="18">
        <f t="shared" si="11"/>
        <v>0</v>
      </c>
      <c r="P98" s="50">
        <v>8</v>
      </c>
      <c r="Q98" s="120"/>
      <c r="R98" s="103">
        <f t="shared" si="12"/>
        <v>0</v>
      </c>
      <c r="S98" s="40">
        <v>0.64</v>
      </c>
      <c r="T98" s="36">
        <v>0.59</v>
      </c>
      <c r="U98" s="36">
        <f t="shared" si="13"/>
        <v>0</v>
      </c>
      <c r="V98" s="36">
        <f t="shared" si="14"/>
        <v>0</v>
      </c>
      <c r="W98" s="36">
        <f t="shared" si="15"/>
        <v>0</v>
      </c>
      <c r="X98" s="41">
        <f>IFERROR(VLOOKUP(B98,Лист2!A:B,2,0),0)</f>
        <v>1</v>
      </c>
      <c r="Y98" s="42">
        <f t="shared" si="16"/>
        <v>834.7</v>
      </c>
      <c r="Z98" s="42"/>
      <c r="AA98" s="43"/>
      <c r="AB98" s="43">
        <f t="shared" si="17"/>
        <v>836</v>
      </c>
      <c r="AC98" s="52">
        <f t="shared" si="18"/>
        <v>-0.29999999999995453</v>
      </c>
      <c r="AD98" s="52"/>
      <c r="AE98" s="52"/>
      <c r="AF98" s="52"/>
    </row>
    <row r="99" spans="1:32" s="117" customFormat="1" ht="31.5" x14ac:dyDescent="0.25">
      <c r="A99" s="89">
        <f>_xlfn.AGGREGATE(3,3,$B$6:B99)</f>
        <v>94</v>
      </c>
      <c r="B99" s="37" t="s">
        <v>376</v>
      </c>
      <c r="C99" s="304" t="s">
        <v>1329</v>
      </c>
      <c r="D99" s="304"/>
      <c r="E99" s="311">
        <v>46497</v>
      </c>
      <c r="F99" s="37" t="s">
        <v>377</v>
      </c>
      <c r="G99" s="91">
        <v>11182902821</v>
      </c>
      <c r="H99" s="49" t="s">
        <v>324</v>
      </c>
      <c r="I99" s="91">
        <v>1902008221441</v>
      </c>
      <c r="J99" s="91">
        <v>4658790007769</v>
      </c>
      <c r="K99" s="229" t="s">
        <v>377</v>
      </c>
      <c r="L99" s="39" t="s">
        <v>378</v>
      </c>
      <c r="M99" s="103">
        <v>836.71</v>
      </c>
      <c r="N99" s="103">
        <v>836.71</v>
      </c>
      <c r="O99" s="18">
        <f t="shared" si="11"/>
        <v>0</v>
      </c>
      <c r="P99" s="50">
        <v>8</v>
      </c>
      <c r="Q99" s="120"/>
      <c r="R99" s="103">
        <f t="shared" si="12"/>
        <v>0</v>
      </c>
      <c r="S99" s="40">
        <v>0.77</v>
      </c>
      <c r="T99" s="36">
        <v>0.7</v>
      </c>
      <c r="U99" s="36">
        <f t="shared" si="13"/>
        <v>0</v>
      </c>
      <c r="V99" s="36">
        <f t="shared" si="14"/>
        <v>0</v>
      </c>
      <c r="W99" s="36">
        <f t="shared" si="15"/>
        <v>0</v>
      </c>
      <c r="X99" s="41">
        <f>IFERROR(VLOOKUP(B99,Лист2!A:B,2,0),0)</f>
        <v>1</v>
      </c>
      <c r="Y99" s="42">
        <f t="shared" si="16"/>
        <v>835.71</v>
      </c>
      <c r="Z99" s="42"/>
      <c r="AA99" s="43"/>
      <c r="AB99" s="43">
        <f t="shared" si="17"/>
        <v>837</v>
      </c>
      <c r="AC99" s="52">
        <f t="shared" si="18"/>
        <v>-0.28999999999996362</v>
      </c>
      <c r="AD99" s="52"/>
      <c r="AE99" s="52"/>
      <c r="AF99" s="52"/>
    </row>
    <row r="100" spans="1:32" s="117" customFormat="1" ht="31.5" x14ac:dyDescent="0.25">
      <c r="A100" s="89">
        <f>_xlfn.AGGREGATE(3,3,$B$6:B100)</f>
        <v>95</v>
      </c>
      <c r="B100" s="37" t="s">
        <v>379</v>
      </c>
      <c r="C100" s="304" t="s">
        <v>1329</v>
      </c>
      <c r="D100" s="304"/>
      <c r="E100" s="311">
        <v>46497</v>
      </c>
      <c r="F100" s="37" t="s">
        <v>380</v>
      </c>
      <c r="G100" s="91" t="s">
        <v>381</v>
      </c>
      <c r="H100" s="49" t="s">
        <v>324</v>
      </c>
      <c r="I100" s="91">
        <v>1702008221256</v>
      </c>
      <c r="J100" s="91">
        <v>4658790008476</v>
      </c>
      <c r="K100" s="229" t="s">
        <v>380</v>
      </c>
      <c r="L100" s="39" t="s">
        <v>382</v>
      </c>
      <c r="M100" s="103">
        <v>1046.1500000000001</v>
      </c>
      <c r="N100" s="103">
        <v>1046.1500000000001</v>
      </c>
      <c r="O100" s="18">
        <f t="shared" si="11"/>
        <v>0</v>
      </c>
      <c r="P100" s="50">
        <v>8</v>
      </c>
      <c r="Q100" s="120"/>
      <c r="R100" s="103">
        <f t="shared" si="12"/>
        <v>0</v>
      </c>
      <c r="S100" s="40">
        <v>0.73</v>
      </c>
      <c r="T100" s="36">
        <v>0.66</v>
      </c>
      <c r="U100" s="36">
        <f t="shared" si="13"/>
        <v>0</v>
      </c>
      <c r="V100" s="36">
        <f t="shared" si="14"/>
        <v>0</v>
      </c>
      <c r="W100" s="36">
        <f t="shared" si="15"/>
        <v>0</v>
      </c>
      <c r="X100" s="41">
        <f>IFERROR(VLOOKUP(B100,Лист2!A:B,2,0),0)</f>
        <v>1</v>
      </c>
      <c r="Y100" s="42">
        <f t="shared" si="16"/>
        <v>1045.1500000000001</v>
      </c>
      <c r="Z100" s="42"/>
      <c r="AA100" s="43"/>
      <c r="AB100" s="43">
        <f t="shared" si="17"/>
        <v>1046</v>
      </c>
      <c r="AC100" s="52">
        <f t="shared" si="18"/>
        <v>0.15000000000009095</v>
      </c>
      <c r="AD100" s="52"/>
      <c r="AE100" s="52"/>
      <c r="AF100" s="52"/>
    </row>
    <row r="101" spans="1:32" s="117" customFormat="1" ht="31.5" x14ac:dyDescent="0.2">
      <c r="A101" s="89">
        <f>_xlfn.AGGREGATE(3,3,$B$6:B101)</f>
        <v>96</v>
      </c>
      <c r="B101" s="51" t="s">
        <v>383</v>
      </c>
      <c r="C101" s="320" t="s">
        <v>1343</v>
      </c>
      <c r="D101" s="304" t="s">
        <v>1342</v>
      </c>
      <c r="E101" s="321">
        <v>47056</v>
      </c>
      <c r="F101" s="51" t="s">
        <v>384</v>
      </c>
      <c r="G101" s="96">
        <v>21083501070</v>
      </c>
      <c r="H101" s="49" t="s">
        <v>19</v>
      </c>
      <c r="I101" s="96">
        <v>1902008221311</v>
      </c>
      <c r="J101" s="96"/>
      <c r="K101" s="217" t="s">
        <v>384</v>
      </c>
      <c r="L101" s="39" t="s">
        <v>385</v>
      </c>
      <c r="M101" s="104">
        <v>1850.34</v>
      </c>
      <c r="N101" s="103">
        <v>1850.34</v>
      </c>
      <c r="O101" s="18">
        <f t="shared" si="11"/>
        <v>0</v>
      </c>
      <c r="P101" s="50">
        <v>1</v>
      </c>
      <c r="Q101" s="120"/>
      <c r="R101" s="104">
        <f t="shared" si="12"/>
        <v>0</v>
      </c>
      <c r="S101" s="50">
        <v>7.73</v>
      </c>
      <c r="T101" s="38">
        <v>7.52</v>
      </c>
      <c r="U101" s="38">
        <f t="shared" si="13"/>
        <v>0</v>
      </c>
      <c r="V101" s="38">
        <f t="shared" si="14"/>
        <v>0</v>
      </c>
      <c r="W101" s="36">
        <f t="shared" si="15"/>
        <v>0</v>
      </c>
      <c r="X101" s="41">
        <f>IFERROR(VLOOKUP(B101,Лист2!A:B,2,0),0)</f>
        <v>1</v>
      </c>
      <c r="Y101" s="52">
        <f t="shared" si="16"/>
        <v>1849.34</v>
      </c>
      <c r="Z101" s="52"/>
      <c r="AA101" s="43"/>
      <c r="AB101" s="43">
        <f t="shared" si="17"/>
        <v>1850</v>
      </c>
      <c r="AC101" s="52">
        <f t="shared" si="18"/>
        <v>0.33999999999991815</v>
      </c>
      <c r="AD101" s="52"/>
      <c r="AE101" s="52"/>
      <c r="AF101" s="52"/>
    </row>
    <row r="102" spans="1:32" s="117" customFormat="1" ht="31.5" x14ac:dyDescent="0.2">
      <c r="A102" s="89">
        <f>_xlfn.AGGREGATE(3,3,$B$6:B102)</f>
        <v>97</v>
      </c>
      <c r="B102" s="51" t="s">
        <v>386</v>
      </c>
      <c r="C102" s="320" t="s">
        <v>1343</v>
      </c>
      <c r="D102" s="304" t="s">
        <v>1342</v>
      </c>
      <c r="E102" s="321">
        <v>47056</v>
      </c>
      <c r="F102" s="37" t="s">
        <v>387</v>
      </c>
      <c r="G102" s="91">
        <v>21103501070</v>
      </c>
      <c r="H102" s="49" t="s">
        <v>19</v>
      </c>
      <c r="I102" s="91">
        <v>1902008221328</v>
      </c>
      <c r="J102" s="91"/>
      <c r="K102" s="217" t="s">
        <v>387</v>
      </c>
      <c r="L102" s="39" t="s">
        <v>388</v>
      </c>
      <c r="M102" s="103">
        <v>2135</v>
      </c>
      <c r="N102" s="103">
        <v>2135</v>
      </c>
      <c r="O102" s="18">
        <f t="shared" si="11"/>
        <v>0</v>
      </c>
      <c r="P102" s="50">
        <v>1</v>
      </c>
      <c r="Q102" s="120"/>
      <c r="R102" s="104">
        <f t="shared" ref="R102:R131" si="19">N102*Q102</f>
        <v>0</v>
      </c>
      <c r="S102" s="50">
        <v>8.01</v>
      </c>
      <c r="T102" s="38">
        <v>7.8</v>
      </c>
      <c r="U102" s="38">
        <f t="shared" ref="U102:U131" si="20">Q102*S102</f>
        <v>0</v>
      </c>
      <c r="V102" s="38">
        <f t="shared" ref="V102:V131" si="21">Q102*T102</f>
        <v>0</v>
      </c>
      <c r="W102" s="36">
        <f t="shared" si="15"/>
        <v>0</v>
      </c>
      <c r="X102" s="41">
        <f>IFERROR(VLOOKUP(B102,Лист2!A:B,2,0),0)</f>
        <v>1</v>
      </c>
      <c r="Y102" s="42">
        <f t="shared" si="16"/>
        <v>2134</v>
      </c>
      <c r="Z102" s="42"/>
      <c r="AA102" s="43"/>
      <c r="AB102" s="43">
        <f t="shared" si="17"/>
        <v>2135</v>
      </c>
      <c r="AC102" s="52">
        <f t="shared" si="18"/>
        <v>0</v>
      </c>
      <c r="AD102" s="52"/>
      <c r="AE102" s="52"/>
      <c r="AF102" s="52"/>
    </row>
    <row r="103" spans="1:32" s="117" customFormat="1" ht="31.5" x14ac:dyDescent="0.2">
      <c r="A103" s="89">
        <f>_xlfn.AGGREGATE(3,3,$B$6:B103)</f>
        <v>98</v>
      </c>
      <c r="B103" s="51" t="s">
        <v>389</v>
      </c>
      <c r="C103" s="320" t="s">
        <v>1343</v>
      </c>
      <c r="D103" s="304" t="s">
        <v>1342</v>
      </c>
      <c r="E103" s="321">
        <v>47056</v>
      </c>
      <c r="F103" s="37" t="s">
        <v>390</v>
      </c>
      <c r="G103" s="91">
        <v>21123501070</v>
      </c>
      <c r="H103" s="49" t="s">
        <v>19</v>
      </c>
      <c r="I103" s="91">
        <v>4630017784974</v>
      </c>
      <c r="J103" s="91"/>
      <c r="K103" s="217" t="s">
        <v>390</v>
      </c>
      <c r="L103" s="39" t="s">
        <v>391</v>
      </c>
      <c r="M103" s="103">
        <v>1092.9100000000001</v>
      </c>
      <c r="N103" s="103">
        <v>1092.9100000000001</v>
      </c>
      <c r="O103" s="18">
        <f t="shared" si="11"/>
        <v>0</v>
      </c>
      <c r="P103" s="50">
        <v>1</v>
      </c>
      <c r="Q103" s="120"/>
      <c r="R103" s="104">
        <f t="shared" si="19"/>
        <v>0</v>
      </c>
      <c r="S103" s="50">
        <v>4.8099999999999996</v>
      </c>
      <c r="T103" s="38">
        <v>4.5999999999999996</v>
      </c>
      <c r="U103" s="38">
        <f t="shared" si="20"/>
        <v>0</v>
      </c>
      <c r="V103" s="38">
        <f t="shared" si="21"/>
        <v>0</v>
      </c>
      <c r="W103" s="36">
        <f t="shared" si="15"/>
        <v>0</v>
      </c>
      <c r="X103" s="41">
        <f>IFERROR(VLOOKUP(B103,Лист2!A:B,2,0),0)</f>
        <v>1</v>
      </c>
      <c r="Y103" s="42">
        <f t="shared" si="16"/>
        <v>1091.9100000000001</v>
      </c>
      <c r="Z103" s="42"/>
      <c r="AA103" s="43"/>
      <c r="AB103" s="43">
        <f t="shared" si="17"/>
        <v>1093</v>
      </c>
      <c r="AC103" s="52">
        <f t="shared" si="18"/>
        <v>-8.9999999999918145E-2</v>
      </c>
      <c r="AD103" s="52"/>
      <c r="AE103" s="52"/>
      <c r="AF103" s="52"/>
    </row>
    <row r="104" spans="1:32" s="117" customFormat="1" ht="31.5" x14ac:dyDescent="0.2">
      <c r="A104" s="89">
        <f>_xlfn.AGGREGATE(3,3,$B$6:B104)</f>
        <v>99</v>
      </c>
      <c r="B104" s="51" t="s">
        <v>392</v>
      </c>
      <c r="C104" s="320" t="s">
        <v>1343</v>
      </c>
      <c r="D104" s="304" t="s">
        <v>1342</v>
      </c>
      <c r="E104" s="321">
        <v>47056</v>
      </c>
      <c r="F104" s="51" t="s">
        <v>393</v>
      </c>
      <c r="G104" s="96">
        <v>21123501070</v>
      </c>
      <c r="H104" s="49" t="s">
        <v>19</v>
      </c>
      <c r="I104" s="96">
        <v>4630017784967</v>
      </c>
      <c r="J104" s="96"/>
      <c r="K104" s="217" t="s">
        <v>393</v>
      </c>
      <c r="L104" s="39" t="s">
        <v>394</v>
      </c>
      <c r="M104" s="104">
        <v>2185.84</v>
      </c>
      <c r="N104" s="103">
        <v>2185.84</v>
      </c>
      <c r="O104" s="18">
        <f t="shared" si="11"/>
        <v>0</v>
      </c>
      <c r="P104" s="50">
        <v>1</v>
      </c>
      <c r="Q104" s="120"/>
      <c r="R104" s="104">
        <f t="shared" si="19"/>
        <v>0</v>
      </c>
      <c r="S104" s="50">
        <v>9.41</v>
      </c>
      <c r="T104" s="38">
        <v>9.1999999999999993</v>
      </c>
      <c r="U104" s="38">
        <f t="shared" si="20"/>
        <v>0</v>
      </c>
      <c r="V104" s="38">
        <f t="shared" si="21"/>
        <v>0</v>
      </c>
      <c r="W104" s="36">
        <f t="shared" si="15"/>
        <v>0</v>
      </c>
      <c r="X104" s="41">
        <f>IFERROR(VLOOKUP(B104,Лист2!A:B,2,0),0)</f>
        <v>1</v>
      </c>
      <c r="Y104" s="52">
        <f t="shared" si="16"/>
        <v>2184.84</v>
      </c>
      <c r="Z104" s="52"/>
      <c r="AA104" s="43"/>
      <c r="AB104" s="43">
        <f t="shared" si="17"/>
        <v>2186</v>
      </c>
      <c r="AC104" s="52">
        <f t="shared" si="18"/>
        <v>-0.15999999999985448</v>
      </c>
      <c r="AD104" s="52"/>
      <c r="AE104" s="52"/>
      <c r="AF104" s="52"/>
    </row>
    <row r="105" spans="1:32" s="117" customFormat="1" ht="31.5" x14ac:dyDescent="0.2">
      <c r="A105" s="219">
        <f>_xlfn.AGGREGATE(3,3,$B$6:B105)</f>
        <v>100</v>
      </c>
      <c r="B105" s="51" t="s">
        <v>1171</v>
      </c>
      <c r="C105" s="320" t="s">
        <v>1347</v>
      </c>
      <c r="D105" s="249" t="s">
        <v>1346</v>
      </c>
      <c r="E105" s="321">
        <v>46628</v>
      </c>
      <c r="F105" s="51" t="s">
        <v>1170</v>
      </c>
      <c r="G105" s="218">
        <v>7701207795</v>
      </c>
      <c r="H105" s="217" t="s">
        <v>19</v>
      </c>
      <c r="I105" s="218">
        <v>4630017890026</v>
      </c>
      <c r="J105" s="218"/>
      <c r="K105" s="217" t="s">
        <v>1170</v>
      </c>
      <c r="L105" s="58" t="s">
        <v>1169</v>
      </c>
      <c r="M105" s="104">
        <v>1311.5</v>
      </c>
      <c r="N105" s="104">
        <v>1311.5</v>
      </c>
      <c r="O105" s="18">
        <f t="shared" ref="O105:O106" si="22">N105/M105-1</f>
        <v>0</v>
      </c>
      <c r="P105" s="50">
        <v>1</v>
      </c>
      <c r="Q105" s="220"/>
      <c r="R105" s="104">
        <f t="shared" ref="R105:R106" si="23">N105*Q105</f>
        <v>0</v>
      </c>
      <c r="S105" s="50">
        <v>5.67</v>
      </c>
      <c r="T105" s="38">
        <v>5.46</v>
      </c>
      <c r="U105" s="38">
        <f t="shared" ref="U105:U106" si="24">Q105*S105</f>
        <v>0</v>
      </c>
      <c r="V105" s="38">
        <f t="shared" ref="V105:V106" si="25">Q105*T105</f>
        <v>0</v>
      </c>
      <c r="W105" s="38">
        <f t="shared" si="15"/>
        <v>0</v>
      </c>
      <c r="X105" s="41">
        <f>IFERROR(VLOOKUP(B105,Лист2!A:B,2,0),0)</f>
        <v>1</v>
      </c>
      <c r="Y105" s="52">
        <f t="shared" ref="Y105:Y106" si="26">N105-X105</f>
        <v>1310.5</v>
      </c>
      <c r="Z105" s="52"/>
      <c r="AA105" s="43"/>
      <c r="AB105" s="43">
        <f t="shared" ref="AB105:AB106" si="27">ROUND(N105,0)</f>
        <v>1312</v>
      </c>
      <c r="AC105" s="52">
        <f t="shared" ref="AC105:AC106" si="28">N105-AB105</f>
        <v>-0.5</v>
      </c>
      <c r="AD105" s="52"/>
      <c r="AE105" s="52"/>
      <c r="AF105" s="52"/>
    </row>
    <row r="106" spans="1:32" s="117" customFormat="1" ht="31.5" x14ac:dyDescent="0.2">
      <c r="A106" s="219">
        <f>_xlfn.AGGREGATE(3,3,$B$6:B106)</f>
        <v>101</v>
      </c>
      <c r="B106" s="51" t="s">
        <v>1172</v>
      </c>
      <c r="C106" s="320" t="s">
        <v>1347</v>
      </c>
      <c r="D106" s="249" t="s">
        <v>1346</v>
      </c>
      <c r="E106" s="321">
        <v>46628</v>
      </c>
      <c r="F106" s="51" t="s">
        <v>1173</v>
      </c>
      <c r="G106" s="218">
        <v>7701207795</v>
      </c>
      <c r="H106" s="217" t="s">
        <v>19</v>
      </c>
      <c r="I106" s="218">
        <v>4658790034697</v>
      </c>
      <c r="J106" s="218"/>
      <c r="K106" s="217" t="s">
        <v>1173</v>
      </c>
      <c r="L106" s="58" t="s">
        <v>1174</v>
      </c>
      <c r="M106" s="104">
        <v>2572.16</v>
      </c>
      <c r="N106" s="104">
        <v>2572.16</v>
      </c>
      <c r="O106" s="18">
        <f t="shared" si="22"/>
        <v>0</v>
      </c>
      <c r="P106" s="50">
        <v>1</v>
      </c>
      <c r="Q106" s="220"/>
      <c r="R106" s="104">
        <f t="shared" si="23"/>
        <v>0</v>
      </c>
      <c r="S106" s="50">
        <v>11.13</v>
      </c>
      <c r="T106" s="38">
        <v>10.92</v>
      </c>
      <c r="U106" s="38">
        <f t="shared" si="24"/>
        <v>0</v>
      </c>
      <c r="V106" s="38">
        <f t="shared" si="25"/>
        <v>0</v>
      </c>
      <c r="W106" s="38">
        <f t="shared" si="15"/>
        <v>0</v>
      </c>
      <c r="X106" s="41">
        <f>IFERROR(VLOOKUP(B106,Лист2!A:B,2,0),0)</f>
        <v>1</v>
      </c>
      <c r="Y106" s="52">
        <f t="shared" si="26"/>
        <v>2571.16</v>
      </c>
      <c r="Z106" s="52"/>
      <c r="AA106" s="43"/>
      <c r="AB106" s="43">
        <f t="shared" si="27"/>
        <v>2572</v>
      </c>
      <c r="AC106" s="52">
        <f t="shared" si="28"/>
        <v>0.15999999999985448</v>
      </c>
      <c r="AD106" s="52"/>
      <c r="AE106" s="52"/>
      <c r="AF106" s="52"/>
    </row>
    <row r="107" spans="1:32" s="117" customFormat="1" ht="31.5" x14ac:dyDescent="0.2">
      <c r="A107" s="219">
        <f>_xlfn.AGGREGATE(3,3,$B$6:B107)</f>
        <v>102</v>
      </c>
      <c r="B107" s="51" t="s">
        <v>1252</v>
      </c>
      <c r="C107" s="320" t="s">
        <v>1332</v>
      </c>
      <c r="D107" s="304" t="s">
        <v>1333</v>
      </c>
      <c r="E107" s="321">
        <v>47602</v>
      </c>
      <c r="F107" s="51" t="s">
        <v>1258</v>
      </c>
      <c r="G107" s="218" t="s">
        <v>1261</v>
      </c>
      <c r="H107" s="217" t="s">
        <v>19</v>
      </c>
      <c r="I107" s="218">
        <v>4658790080700</v>
      </c>
      <c r="J107" s="218"/>
      <c r="K107" s="217" t="s">
        <v>1258</v>
      </c>
      <c r="L107" s="58" t="s">
        <v>1255</v>
      </c>
      <c r="M107" s="104"/>
      <c r="N107" s="104">
        <v>3272.85</v>
      </c>
      <c r="O107" s="18"/>
      <c r="P107" s="50">
        <v>1</v>
      </c>
      <c r="Q107" s="220"/>
      <c r="R107" s="104">
        <f t="shared" ref="R107" si="29">N107*Q107</f>
        <v>0</v>
      </c>
      <c r="S107" s="50"/>
      <c r="T107" s="38"/>
      <c r="U107" s="38">
        <f t="shared" ref="U107" si="30">Q107*S107</f>
        <v>0</v>
      </c>
      <c r="V107" s="38">
        <f t="shared" ref="V107" si="31">Q107*T107</f>
        <v>0</v>
      </c>
      <c r="W107" s="38">
        <f t="shared" ref="W107" si="32">IF(H107="о",IF(Q107&gt;0,1,0),IF(H107="з",IF(Q107&gt;0,1,0),0))</f>
        <v>0</v>
      </c>
      <c r="X107" s="41">
        <f>IFERROR(VLOOKUP(B107,Лист2!A:B,2,0),0)</f>
        <v>1</v>
      </c>
      <c r="Y107" s="52">
        <f t="shared" ref="Y107" si="33">N107-X107</f>
        <v>3271.85</v>
      </c>
      <c r="Z107" s="52"/>
      <c r="AA107" s="43"/>
      <c r="AB107" s="43">
        <f t="shared" ref="AB107" si="34">ROUND(N107,0)</f>
        <v>3273</v>
      </c>
      <c r="AC107" s="52">
        <f t="shared" ref="AC107" si="35">N107-AB107</f>
        <v>-0.15000000000009095</v>
      </c>
      <c r="AD107" s="52"/>
      <c r="AE107" s="52"/>
      <c r="AF107" s="52"/>
    </row>
    <row r="108" spans="1:32" s="117" customFormat="1" ht="31.5" x14ac:dyDescent="0.2">
      <c r="A108" s="219">
        <f>_xlfn.AGGREGATE(3,3,$B$6:B108)</f>
        <v>103</v>
      </c>
      <c r="B108" s="249" t="s">
        <v>1253</v>
      </c>
      <c r="C108" s="320" t="s">
        <v>1332</v>
      </c>
      <c r="D108" s="304" t="s">
        <v>1333</v>
      </c>
      <c r="E108" s="321">
        <v>47602</v>
      </c>
      <c r="F108" s="249" t="s">
        <v>1259</v>
      </c>
      <c r="G108" s="250" t="s">
        <v>1262</v>
      </c>
      <c r="H108" s="217" t="s">
        <v>19</v>
      </c>
      <c r="I108" s="250">
        <v>4658790080694</v>
      </c>
      <c r="J108" s="250"/>
      <c r="K108" s="251" t="s">
        <v>1259</v>
      </c>
      <c r="L108" s="265" t="s">
        <v>1256</v>
      </c>
      <c r="M108" s="252"/>
      <c r="N108" s="252">
        <v>3882.76</v>
      </c>
      <c r="O108" s="253"/>
      <c r="P108" s="50">
        <v>1</v>
      </c>
      <c r="Q108" s="254"/>
      <c r="R108" s="252"/>
      <c r="S108" s="255"/>
      <c r="T108" s="243"/>
      <c r="U108" s="243"/>
      <c r="V108" s="243"/>
      <c r="W108" s="243"/>
      <c r="X108" s="41">
        <f>IFERROR(VLOOKUP(B108,Лист2!A:B,2,0),0)</f>
        <v>1</v>
      </c>
      <c r="Y108" s="52"/>
      <c r="Z108" s="52"/>
      <c r="AA108" s="43"/>
      <c r="AB108" s="43"/>
      <c r="AC108" s="52"/>
      <c r="AD108" s="52"/>
      <c r="AE108" s="52"/>
      <c r="AF108" s="52"/>
    </row>
    <row r="109" spans="1:32" s="117" customFormat="1" ht="31.5" x14ac:dyDescent="0.2">
      <c r="A109" s="219">
        <f>_xlfn.AGGREGATE(3,3,$B$6:B109)</f>
        <v>104</v>
      </c>
      <c r="B109" s="249" t="s">
        <v>1254</v>
      </c>
      <c r="C109" s="320" t="s">
        <v>1332</v>
      </c>
      <c r="D109" s="304" t="s">
        <v>1333</v>
      </c>
      <c r="E109" s="321">
        <v>47602</v>
      </c>
      <c r="F109" s="249" t="s">
        <v>1260</v>
      </c>
      <c r="G109" s="250" t="s">
        <v>1263</v>
      </c>
      <c r="H109" s="217" t="s">
        <v>19</v>
      </c>
      <c r="I109" s="250">
        <v>4658790080687</v>
      </c>
      <c r="J109" s="250"/>
      <c r="K109" s="251" t="s">
        <v>1260</v>
      </c>
      <c r="L109" s="263" t="s">
        <v>1257</v>
      </c>
      <c r="M109" s="252"/>
      <c r="N109" s="252">
        <v>0</v>
      </c>
      <c r="O109" s="253"/>
      <c r="P109" s="50">
        <v>1</v>
      </c>
      <c r="Q109" s="254"/>
      <c r="R109" s="252"/>
      <c r="S109" s="255"/>
      <c r="T109" s="243"/>
      <c r="U109" s="243"/>
      <c r="V109" s="243"/>
      <c r="W109" s="243"/>
      <c r="X109" s="41">
        <f>IFERROR(VLOOKUP(B109,Лист2!A:B,2,0),0)</f>
        <v>0</v>
      </c>
      <c r="Y109" s="52"/>
      <c r="Z109" s="52"/>
      <c r="AA109" s="43"/>
      <c r="AB109" s="43"/>
      <c r="AC109" s="52"/>
      <c r="AD109" s="52"/>
      <c r="AE109" s="52"/>
      <c r="AF109" s="52"/>
    </row>
    <row r="110" spans="1:32" s="117" customFormat="1" ht="31.5" x14ac:dyDescent="0.2">
      <c r="A110" s="219">
        <f>_xlfn.AGGREGATE(3,3,$B$6:B110)</f>
        <v>105</v>
      </c>
      <c r="B110" s="37" t="s">
        <v>395</v>
      </c>
      <c r="C110" s="320" t="s">
        <v>1352</v>
      </c>
      <c r="D110" s="304" t="s">
        <v>1351</v>
      </c>
      <c r="E110" s="321">
        <v>46536</v>
      </c>
      <c r="F110" s="37" t="s">
        <v>396</v>
      </c>
      <c r="G110" s="91">
        <v>21082904049</v>
      </c>
      <c r="H110" s="49" t="s">
        <v>324</v>
      </c>
      <c r="I110" s="91">
        <v>1902008221366</v>
      </c>
      <c r="J110" s="91">
        <v>4658790007783</v>
      </c>
      <c r="K110" s="229" t="s">
        <v>396</v>
      </c>
      <c r="L110" s="39" t="s">
        <v>397</v>
      </c>
      <c r="M110" s="103">
        <v>450.39</v>
      </c>
      <c r="N110" s="103">
        <v>450.39</v>
      </c>
      <c r="O110" s="18">
        <f t="shared" si="11"/>
        <v>0</v>
      </c>
      <c r="P110" s="50">
        <v>9</v>
      </c>
      <c r="Q110" s="120"/>
      <c r="R110" s="103">
        <f t="shared" si="19"/>
        <v>0</v>
      </c>
      <c r="S110" s="40">
        <v>0.62</v>
      </c>
      <c r="T110" s="36">
        <v>0.57999999999999996</v>
      </c>
      <c r="U110" s="36">
        <f t="shared" si="20"/>
        <v>0</v>
      </c>
      <c r="V110" s="36">
        <f t="shared" si="21"/>
        <v>0</v>
      </c>
      <c r="W110" s="36">
        <f t="shared" si="15"/>
        <v>0</v>
      </c>
      <c r="X110" s="41">
        <f>IFERROR(VLOOKUP(B110,Лист2!A:B,2,0),0)</f>
        <v>1</v>
      </c>
      <c r="Y110" s="42">
        <f t="shared" si="16"/>
        <v>449.39</v>
      </c>
      <c r="Z110" s="42"/>
      <c r="AA110" s="43"/>
      <c r="AB110" s="43">
        <f t="shared" si="17"/>
        <v>450</v>
      </c>
      <c r="AC110" s="52">
        <f t="shared" si="18"/>
        <v>0.38999999999998636</v>
      </c>
      <c r="AD110" s="52"/>
      <c r="AE110" s="52"/>
      <c r="AF110" s="52"/>
    </row>
    <row r="111" spans="1:32" s="117" customFormat="1" ht="41.25" customHeight="1" x14ac:dyDescent="0.2">
      <c r="A111" s="89">
        <f>_xlfn.AGGREGATE(3,3,$B$6:B111)</f>
        <v>106</v>
      </c>
      <c r="B111" s="37" t="s">
        <v>398</v>
      </c>
      <c r="C111" s="320" t="s">
        <v>1352</v>
      </c>
      <c r="D111" s="304" t="s">
        <v>1351</v>
      </c>
      <c r="E111" s="321">
        <v>46536</v>
      </c>
      <c r="F111" s="37" t="s">
        <v>399</v>
      </c>
      <c r="G111" s="91" t="s">
        <v>400</v>
      </c>
      <c r="H111" s="49" t="s">
        <v>324</v>
      </c>
      <c r="I111" s="91">
        <v>1902008221274</v>
      </c>
      <c r="J111" s="91"/>
      <c r="K111" s="229" t="s">
        <v>399</v>
      </c>
      <c r="L111" s="39" t="s">
        <v>1196</v>
      </c>
      <c r="M111" s="103">
        <v>1749.69</v>
      </c>
      <c r="N111" s="103">
        <v>1749.69</v>
      </c>
      <c r="O111" s="18">
        <f t="shared" si="11"/>
        <v>0</v>
      </c>
      <c r="P111" s="50">
        <v>1</v>
      </c>
      <c r="Q111" s="120"/>
      <c r="R111" s="103">
        <f t="shared" si="19"/>
        <v>0</v>
      </c>
      <c r="S111" s="40">
        <v>5.07</v>
      </c>
      <c r="T111" s="36">
        <v>4.8099999999999996</v>
      </c>
      <c r="U111" s="36">
        <f t="shared" si="20"/>
        <v>0</v>
      </c>
      <c r="V111" s="36">
        <f t="shared" si="21"/>
        <v>0</v>
      </c>
      <c r="W111" s="36">
        <f t="shared" si="15"/>
        <v>0</v>
      </c>
      <c r="X111" s="41">
        <f>IFERROR(VLOOKUP(B111,Лист2!A:B,2,0),0)</f>
        <v>1</v>
      </c>
      <c r="Y111" s="42">
        <f t="shared" si="16"/>
        <v>1748.69</v>
      </c>
      <c r="Z111" s="42"/>
      <c r="AA111" s="43"/>
      <c r="AB111" s="43">
        <f t="shared" si="17"/>
        <v>1750</v>
      </c>
      <c r="AC111" s="52">
        <f t="shared" si="18"/>
        <v>-0.30999999999994543</v>
      </c>
      <c r="AD111" s="52"/>
      <c r="AE111" s="52"/>
      <c r="AF111" s="52"/>
    </row>
    <row r="112" spans="1:32" s="117" customFormat="1" ht="38.25" customHeight="1" x14ac:dyDescent="0.2">
      <c r="A112" s="89">
        <f>_xlfn.AGGREGATE(3,3,$B$6:B112)</f>
        <v>107</v>
      </c>
      <c r="B112" s="37" t="s">
        <v>401</v>
      </c>
      <c r="C112" s="320" t="s">
        <v>1327</v>
      </c>
      <c r="D112" s="304" t="s">
        <v>1328</v>
      </c>
      <c r="E112" s="321">
        <v>47243</v>
      </c>
      <c r="F112" s="37" t="s">
        <v>402</v>
      </c>
      <c r="G112" s="91" t="s">
        <v>403</v>
      </c>
      <c r="H112" s="49" t="s">
        <v>324</v>
      </c>
      <c r="I112" s="91">
        <v>4630017931033</v>
      </c>
      <c r="J112" s="91"/>
      <c r="K112" s="229" t="s">
        <v>402</v>
      </c>
      <c r="L112" s="39" t="s">
        <v>1183</v>
      </c>
      <c r="M112" s="103">
        <v>1718.16</v>
      </c>
      <c r="N112" s="103">
        <v>1718.16</v>
      </c>
      <c r="O112" s="18">
        <f t="shared" si="11"/>
        <v>0</v>
      </c>
      <c r="P112" s="50">
        <v>1</v>
      </c>
      <c r="Q112" s="120"/>
      <c r="R112" s="103">
        <f t="shared" si="19"/>
        <v>0</v>
      </c>
      <c r="S112" s="40">
        <v>5.07</v>
      </c>
      <c r="T112" s="36">
        <v>4.8099999999999996</v>
      </c>
      <c r="U112" s="36">
        <f t="shared" si="20"/>
        <v>0</v>
      </c>
      <c r="V112" s="36">
        <f t="shared" si="21"/>
        <v>0</v>
      </c>
      <c r="W112" s="36">
        <f t="shared" si="15"/>
        <v>0</v>
      </c>
      <c r="X112" s="41">
        <f>IFERROR(VLOOKUP(B112,Лист2!A:B,2,0),0)</f>
        <v>1</v>
      </c>
      <c r="Y112" s="42">
        <f t="shared" si="16"/>
        <v>1717.16</v>
      </c>
      <c r="Z112" s="42"/>
      <c r="AA112" s="43"/>
      <c r="AB112" s="43">
        <f t="shared" si="17"/>
        <v>1718</v>
      </c>
      <c r="AC112" s="52">
        <f t="shared" si="18"/>
        <v>0.16000000000008185</v>
      </c>
      <c r="AD112" s="52"/>
      <c r="AE112" s="52"/>
      <c r="AF112" s="52"/>
    </row>
    <row r="113" spans="1:32" s="117" customFormat="1" ht="31.5" x14ac:dyDescent="0.2">
      <c r="A113" s="89">
        <f>_xlfn.AGGREGATE(3,3,$B$6:B113)</f>
        <v>108</v>
      </c>
      <c r="B113" s="37" t="s">
        <v>404</v>
      </c>
      <c r="C113" s="320" t="s">
        <v>1327</v>
      </c>
      <c r="D113" s="304" t="s">
        <v>1328</v>
      </c>
      <c r="E113" s="321">
        <v>47243</v>
      </c>
      <c r="F113" s="37" t="s">
        <v>405</v>
      </c>
      <c r="G113" s="91" t="s">
        <v>406</v>
      </c>
      <c r="H113" s="49" t="s">
        <v>324</v>
      </c>
      <c r="I113" s="91">
        <v>4630017931040</v>
      </c>
      <c r="J113" s="91"/>
      <c r="K113" s="229" t="s">
        <v>405</v>
      </c>
      <c r="L113" s="39" t="s">
        <v>407</v>
      </c>
      <c r="M113" s="103">
        <v>2966.64</v>
      </c>
      <c r="N113" s="103">
        <v>2966.64</v>
      </c>
      <c r="O113" s="18">
        <f t="shared" si="11"/>
        <v>0</v>
      </c>
      <c r="P113" s="50">
        <v>1</v>
      </c>
      <c r="Q113" s="120"/>
      <c r="R113" s="103">
        <f t="shared" si="19"/>
        <v>0</v>
      </c>
      <c r="S113" s="40">
        <v>6</v>
      </c>
      <c r="T113" s="36">
        <v>6.02</v>
      </c>
      <c r="U113" s="36">
        <f t="shared" si="20"/>
        <v>0</v>
      </c>
      <c r="V113" s="36">
        <f t="shared" si="21"/>
        <v>0</v>
      </c>
      <c r="W113" s="36">
        <f t="shared" si="15"/>
        <v>0</v>
      </c>
      <c r="X113" s="41">
        <f>IFERROR(VLOOKUP(B113,Лист2!A:B,2,0),0)</f>
        <v>1</v>
      </c>
      <c r="Y113" s="42">
        <f t="shared" si="16"/>
        <v>2965.64</v>
      </c>
      <c r="Z113" s="42"/>
      <c r="AA113" s="43"/>
      <c r="AB113" s="43">
        <f t="shared" si="17"/>
        <v>2967</v>
      </c>
      <c r="AC113" s="52">
        <f t="shared" si="18"/>
        <v>-0.36000000000012733</v>
      </c>
      <c r="AD113" s="52"/>
      <c r="AE113" s="52"/>
      <c r="AF113" s="52"/>
    </row>
    <row r="114" spans="1:32" s="117" customFormat="1" ht="31.5" x14ac:dyDescent="0.2">
      <c r="A114" s="89">
        <f>_xlfn.AGGREGATE(3,3,$B$6:B114)</f>
        <v>109</v>
      </c>
      <c r="B114" s="37" t="s">
        <v>408</v>
      </c>
      <c r="C114" s="320" t="s">
        <v>1352</v>
      </c>
      <c r="D114" s="304" t="s">
        <v>1351</v>
      </c>
      <c r="E114" s="321">
        <v>46536</v>
      </c>
      <c r="F114" s="37" t="s">
        <v>409</v>
      </c>
      <c r="G114" s="91">
        <v>21053502040</v>
      </c>
      <c r="H114" s="49" t="s">
        <v>324</v>
      </c>
      <c r="I114" s="91">
        <v>1902008221502</v>
      </c>
      <c r="J114" s="91">
        <v>4658790007721</v>
      </c>
      <c r="K114" s="229" t="s">
        <v>409</v>
      </c>
      <c r="L114" s="39" t="s">
        <v>410</v>
      </c>
      <c r="M114" s="103">
        <v>383.29</v>
      </c>
      <c r="N114" s="103">
        <v>383.29</v>
      </c>
      <c r="O114" s="18">
        <f t="shared" si="11"/>
        <v>0</v>
      </c>
      <c r="P114" s="50">
        <v>48</v>
      </c>
      <c r="Q114" s="120"/>
      <c r="R114" s="103">
        <f t="shared" si="19"/>
        <v>0</v>
      </c>
      <c r="S114" s="40">
        <v>0.3</v>
      </c>
      <c r="T114" s="36">
        <v>0.28000000000000003</v>
      </c>
      <c r="U114" s="36">
        <f t="shared" si="20"/>
        <v>0</v>
      </c>
      <c r="V114" s="36">
        <f t="shared" si="21"/>
        <v>0</v>
      </c>
      <c r="W114" s="36">
        <f t="shared" si="15"/>
        <v>0</v>
      </c>
      <c r="X114" s="41">
        <f>IFERROR(VLOOKUP(B114,Лист2!A:B,2,0),0)</f>
        <v>1</v>
      </c>
      <c r="Y114" s="42">
        <f t="shared" si="16"/>
        <v>382.29</v>
      </c>
      <c r="Z114" s="42"/>
      <c r="AA114" s="43"/>
      <c r="AB114" s="43">
        <f t="shared" si="17"/>
        <v>383</v>
      </c>
      <c r="AC114" s="52">
        <f t="shared" si="18"/>
        <v>0.29000000000002046</v>
      </c>
      <c r="AD114" s="52"/>
      <c r="AE114" s="52"/>
      <c r="AF114" s="52"/>
    </row>
    <row r="115" spans="1:32" s="117" customFormat="1" ht="31.5" x14ac:dyDescent="0.2">
      <c r="A115" s="89">
        <f>_xlfn.AGGREGATE(3,3,$B$6:B115)</f>
        <v>110</v>
      </c>
      <c r="B115" s="37" t="s">
        <v>411</v>
      </c>
      <c r="C115" s="320" t="s">
        <v>1337</v>
      </c>
      <c r="D115" s="304" t="s">
        <v>1336</v>
      </c>
      <c r="E115" s="321">
        <v>46928</v>
      </c>
      <c r="F115" s="37" t="s">
        <v>412</v>
      </c>
      <c r="G115" s="91">
        <v>21013501180</v>
      </c>
      <c r="H115" s="49" t="s">
        <v>324</v>
      </c>
      <c r="I115" s="91">
        <v>4630017918744</v>
      </c>
      <c r="J115" s="91">
        <v>4658790009817</v>
      </c>
      <c r="K115" s="229" t="s">
        <v>412</v>
      </c>
      <c r="L115" s="39" t="s">
        <v>413</v>
      </c>
      <c r="M115" s="103">
        <v>560.19000000000005</v>
      </c>
      <c r="N115" s="103">
        <v>560.19000000000005</v>
      </c>
      <c r="O115" s="18">
        <f t="shared" si="11"/>
        <v>0</v>
      </c>
      <c r="P115" s="50">
        <v>20</v>
      </c>
      <c r="Q115" s="120"/>
      <c r="R115" s="103">
        <f t="shared" si="19"/>
        <v>0</v>
      </c>
      <c r="S115" s="40">
        <v>0.5</v>
      </c>
      <c r="T115" s="36">
        <v>0.49</v>
      </c>
      <c r="U115" s="36">
        <f t="shared" si="20"/>
        <v>0</v>
      </c>
      <c r="V115" s="36">
        <f t="shared" si="21"/>
        <v>0</v>
      </c>
      <c r="W115" s="36">
        <f t="shared" si="15"/>
        <v>0</v>
      </c>
      <c r="X115" s="41">
        <f>IFERROR(VLOOKUP(B115,Лист2!A:B,2,0),0)</f>
        <v>1</v>
      </c>
      <c r="Y115" s="42">
        <f t="shared" si="16"/>
        <v>559.19000000000005</v>
      </c>
      <c r="Z115" s="42"/>
      <c r="AA115" s="43"/>
      <c r="AB115" s="43">
        <f t="shared" si="17"/>
        <v>560</v>
      </c>
      <c r="AC115" s="52">
        <f t="shared" si="18"/>
        <v>0.19000000000005457</v>
      </c>
      <c r="AD115" s="52"/>
      <c r="AE115" s="52"/>
      <c r="AF115" s="52"/>
    </row>
    <row r="116" spans="1:32" s="117" customFormat="1" ht="31.5" x14ac:dyDescent="0.2">
      <c r="A116" s="89">
        <f>_xlfn.AGGREGATE(3,3,$B$6:B116)</f>
        <v>111</v>
      </c>
      <c r="B116" s="37" t="s">
        <v>414</v>
      </c>
      <c r="C116" s="320" t="s">
        <v>1337</v>
      </c>
      <c r="D116" s="304" t="s">
        <v>1336</v>
      </c>
      <c r="E116" s="321">
        <v>46928</v>
      </c>
      <c r="F116" s="37" t="s">
        <v>415</v>
      </c>
      <c r="G116" s="91">
        <v>21013501181</v>
      </c>
      <c r="H116" s="49" t="s">
        <v>324</v>
      </c>
      <c r="I116" s="91">
        <v>4630017918751</v>
      </c>
      <c r="J116" s="91">
        <v>4658790009824</v>
      </c>
      <c r="K116" s="229" t="s">
        <v>415</v>
      </c>
      <c r="L116" s="39" t="s">
        <v>416</v>
      </c>
      <c r="M116" s="103">
        <v>560.19000000000005</v>
      </c>
      <c r="N116" s="103">
        <v>560.19000000000005</v>
      </c>
      <c r="O116" s="18">
        <f t="shared" si="11"/>
        <v>0</v>
      </c>
      <c r="P116" s="50">
        <v>20</v>
      </c>
      <c r="Q116" s="120"/>
      <c r="R116" s="103">
        <f t="shared" si="19"/>
        <v>0</v>
      </c>
      <c r="S116" s="40">
        <v>0.5</v>
      </c>
      <c r="T116" s="36">
        <v>0.49</v>
      </c>
      <c r="U116" s="36">
        <f t="shared" si="20"/>
        <v>0</v>
      </c>
      <c r="V116" s="36">
        <f t="shared" si="21"/>
        <v>0</v>
      </c>
      <c r="W116" s="36">
        <f t="shared" si="15"/>
        <v>0</v>
      </c>
      <c r="X116" s="41">
        <f>IFERROR(VLOOKUP(B116,Лист2!A:B,2,0),0)</f>
        <v>1</v>
      </c>
      <c r="Y116" s="42">
        <f t="shared" si="16"/>
        <v>559.19000000000005</v>
      </c>
      <c r="Z116" s="42"/>
      <c r="AA116" s="43"/>
      <c r="AB116" s="43">
        <f t="shared" si="17"/>
        <v>560</v>
      </c>
      <c r="AC116" s="52">
        <f t="shared" si="18"/>
        <v>0.19000000000005457</v>
      </c>
      <c r="AD116" s="52"/>
      <c r="AE116" s="52"/>
      <c r="AF116" s="52"/>
    </row>
    <row r="117" spans="1:32" s="117" customFormat="1" ht="31.5" x14ac:dyDescent="0.2">
      <c r="A117" s="89">
        <f>_xlfn.AGGREGATE(3,3,$B$6:B117)</f>
        <v>112</v>
      </c>
      <c r="B117" s="37" t="s">
        <v>417</v>
      </c>
      <c r="C117" s="320" t="s">
        <v>1337</v>
      </c>
      <c r="D117" s="304" t="s">
        <v>1336</v>
      </c>
      <c r="E117" s="321">
        <v>46928</v>
      </c>
      <c r="F117" s="37" t="s">
        <v>418</v>
      </c>
      <c r="G117" s="91">
        <v>21013501182</v>
      </c>
      <c r="H117" s="49" t="s">
        <v>324</v>
      </c>
      <c r="I117" s="91">
        <v>4630017918768</v>
      </c>
      <c r="J117" s="91">
        <v>4658790009831</v>
      </c>
      <c r="K117" s="229" t="s">
        <v>418</v>
      </c>
      <c r="L117" s="39" t="s">
        <v>419</v>
      </c>
      <c r="M117" s="103">
        <v>560.19000000000005</v>
      </c>
      <c r="N117" s="103">
        <v>560.19000000000005</v>
      </c>
      <c r="O117" s="18">
        <f t="shared" si="11"/>
        <v>0</v>
      </c>
      <c r="P117" s="50">
        <v>20</v>
      </c>
      <c r="Q117" s="120"/>
      <c r="R117" s="103">
        <f t="shared" si="19"/>
        <v>0</v>
      </c>
      <c r="S117" s="40">
        <v>0.49</v>
      </c>
      <c r="T117" s="36">
        <v>0.48</v>
      </c>
      <c r="U117" s="36">
        <f t="shared" si="20"/>
        <v>0</v>
      </c>
      <c r="V117" s="36">
        <f t="shared" si="21"/>
        <v>0</v>
      </c>
      <c r="W117" s="36">
        <f t="shared" si="15"/>
        <v>0</v>
      </c>
      <c r="X117" s="41">
        <f>IFERROR(VLOOKUP(B117,Лист2!A:B,2,0),0)</f>
        <v>1</v>
      </c>
      <c r="Y117" s="42">
        <f t="shared" si="16"/>
        <v>559.19000000000005</v>
      </c>
      <c r="Z117" s="42"/>
      <c r="AA117" s="43"/>
      <c r="AB117" s="43">
        <f t="shared" si="17"/>
        <v>560</v>
      </c>
      <c r="AC117" s="52">
        <f t="shared" si="18"/>
        <v>0.19000000000005457</v>
      </c>
      <c r="AD117" s="52"/>
      <c r="AE117" s="52"/>
      <c r="AF117" s="52"/>
    </row>
    <row r="118" spans="1:32" s="117" customFormat="1" ht="31.5" x14ac:dyDescent="0.2">
      <c r="A118" s="89">
        <f>_xlfn.AGGREGATE(3,3,$B$6:B118)</f>
        <v>113</v>
      </c>
      <c r="B118" s="37" t="s">
        <v>420</v>
      </c>
      <c r="C118" s="320" t="s">
        <v>1337</v>
      </c>
      <c r="D118" s="304" t="s">
        <v>1336</v>
      </c>
      <c r="E118" s="321">
        <v>46928</v>
      </c>
      <c r="F118" s="37" t="s">
        <v>421</v>
      </c>
      <c r="G118" s="91">
        <v>21013501183</v>
      </c>
      <c r="H118" s="49" t="s">
        <v>324</v>
      </c>
      <c r="I118" s="91">
        <v>4630017918775</v>
      </c>
      <c r="J118" s="91">
        <v>4658790009848</v>
      </c>
      <c r="K118" s="229" t="s">
        <v>421</v>
      </c>
      <c r="L118" s="39" t="s">
        <v>422</v>
      </c>
      <c r="M118" s="103">
        <v>560.19000000000005</v>
      </c>
      <c r="N118" s="103">
        <v>560.19000000000005</v>
      </c>
      <c r="O118" s="18">
        <f t="shared" si="11"/>
        <v>0</v>
      </c>
      <c r="P118" s="50">
        <v>20</v>
      </c>
      <c r="Q118" s="120"/>
      <c r="R118" s="103">
        <f t="shared" si="19"/>
        <v>0</v>
      </c>
      <c r="S118" s="40">
        <v>0.49</v>
      </c>
      <c r="T118" s="36">
        <v>0.48</v>
      </c>
      <c r="U118" s="36">
        <f t="shared" si="20"/>
        <v>0</v>
      </c>
      <c r="V118" s="36">
        <f t="shared" si="21"/>
        <v>0</v>
      </c>
      <c r="W118" s="36">
        <f t="shared" si="15"/>
        <v>0</v>
      </c>
      <c r="X118" s="41">
        <f>IFERROR(VLOOKUP(B118,Лист2!A:B,2,0),0)</f>
        <v>1</v>
      </c>
      <c r="Y118" s="42">
        <f t="shared" si="16"/>
        <v>559.19000000000005</v>
      </c>
      <c r="Z118" s="42"/>
      <c r="AA118" s="43"/>
      <c r="AB118" s="43">
        <f t="shared" si="17"/>
        <v>560</v>
      </c>
      <c r="AC118" s="52">
        <f t="shared" si="18"/>
        <v>0.19000000000005457</v>
      </c>
      <c r="AD118" s="52"/>
      <c r="AE118" s="52"/>
      <c r="AF118" s="52"/>
    </row>
    <row r="119" spans="1:32" s="117" customFormat="1" ht="31.5" x14ac:dyDescent="0.2">
      <c r="A119" s="89">
        <f>_xlfn.AGGREGATE(3,3,$B$6:B119)</f>
        <v>114</v>
      </c>
      <c r="B119" s="37" t="s">
        <v>423</v>
      </c>
      <c r="C119" s="320" t="s">
        <v>1337</v>
      </c>
      <c r="D119" s="304" t="s">
        <v>1336</v>
      </c>
      <c r="E119" s="321">
        <v>46928</v>
      </c>
      <c r="F119" s="37" t="s">
        <v>424</v>
      </c>
      <c r="G119" s="91">
        <v>21083501044</v>
      </c>
      <c r="H119" s="49" t="s">
        <v>324</v>
      </c>
      <c r="I119" s="91">
        <v>4630017918782</v>
      </c>
      <c r="J119" s="91">
        <v>4658790009855</v>
      </c>
      <c r="K119" s="229" t="s">
        <v>424</v>
      </c>
      <c r="L119" s="39" t="s">
        <v>425</v>
      </c>
      <c r="M119" s="103">
        <v>749.29</v>
      </c>
      <c r="N119" s="103">
        <v>749.29</v>
      </c>
      <c r="O119" s="18">
        <f t="shared" si="11"/>
        <v>0</v>
      </c>
      <c r="P119" s="50">
        <v>8</v>
      </c>
      <c r="Q119" s="120"/>
      <c r="R119" s="103">
        <f t="shared" si="19"/>
        <v>0</v>
      </c>
      <c r="S119" s="40">
        <v>0.7</v>
      </c>
      <c r="T119" s="36">
        <v>0.69</v>
      </c>
      <c r="U119" s="36">
        <f t="shared" si="20"/>
        <v>0</v>
      </c>
      <c r="V119" s="36">
        <f t="shared" si="21"/>
        <v>0</v>
      </c>
      <c r="W119" s="36">
        <f t="shared" si="15"/>
        <v>0</v>
      </c>
      <c r="X119" s="41">
        <f>IFERROR(VLOOKUP(B119,Лист2!A:B,2,0),0)</f>
        <v>1</v>
      </c>
      <c r="Y119" s="42">
        <f t="shared" si="16"/>
        <v>748.29</v>
      </c>
      <c r="Z119" s="42"/>
      <c r="AA119" s="43"/>
      <c r="AB119" s="43">
        <f t="shared" si="17"/>
        <v>749</v>
      </c>
      <c r="AC119" s="52">
        <f t="shared" si="18"/>
        <v>0.28999999999996362</v>
      </c>
      <c r="AD119" s="52"/>
      <c r="AE119" s="52"/>
      <c r="AF119" s="52"/>
    </row>
    <row r="120" spans="1:32" s="117" customFormat="1" ht="31.5" x14ac:dyDescent="0.2">
      <c r="A120" s="89">
        <f>_xlfn.AGGREGATE(3,3,$B$6:B120)</f>
        <v>115</v>
      </c>
      <c r="B120" s="37" t="s">
        <v>426</v>
      </c>
      <c r="C120" s="320" t="s">
        <v>1337</v>
      </c>
      <c r="D120" s="304" t="s">
        <v>1336</v>
      </c>
      <c r="E120" s="321">
        <v>46928</v>
      </c>
      <c r="F120" s="37" t="s">
        <v>427</v>
      </c>
      <c r="G120" s="91">
        <v>21083501045</v>
      </c>
      <c r="H120" s="49" t="s">
        <v>324</v>
      </c>
      <c r="I120" s="91">
        <v>4630017918799</v>
      </c>
      <c r="J120" s="91">
        <v>4658790009862</v>
      </c>
      <c r="K120" s="229" t="s">
        <v>427</v>
      </c>
      <c r="L120" s="39" t="s">
        <v>428</v>
      </c>
      <c r="M120" s="103">
        <v>749.29</v>
      </c>
      <c r="N120" s="103">
        <v>749.29</v>
      </c>
      <c r="O120" s="18">
        <f t="shared" si="11"/>
        <v>0</v>
      </c>
      <c r="P120" s="50">
        <v>8</v>
      </c>
      <c r="Q120" s="120"/>
      <c r="R120" s="103">
        <f t="shared" si="19"/>
        <v>0</v>
      </c>
      <c r="S120" s="40">
        <v>0.7</v>
      </c>
      <c r="T120" s="36">
        <v>0.69</v>
      </c>
      <c r="U120" s="36">
        <f t="shared" si="20"/>
        <v>0</v>
      </c>
      <c r="V120" s="36">
        <f t="shared" si="21"/>
        <v>0</v>
      </c>
      <c r="W120" s="36">
        <f t="shared" si="15"/>
        <v>0</v>
      </c>
      <c r="X120" s="41">
        <f>IFERROR(VLOOKUP(B120,Лист2!A:B,2,0),0)</f>
        <v>1</v>
      </c>
      <c r="Y120" s="42">
        <f t="shared" si="16"/>
        <v>748.29</v>
      </c>
      <c r="Z120" s="42"/>
      <c r="AA120" s="43"/>
      <c r="AB120" s="43">
        <f t="shared" si="17"/>
        <v>749</v>
      </c>
      <c r="AC120" s="52">
        <f t="shared" si="18"/>
        <v>0.28999999999996362</v>
      </c>
      <c r="AD120" s="52"/>
      <c r="AE120" s="52"/>
      <c r="AF120" s="52"/>
    </row>
    <row r="121" spans="1:32" s="117" customFormat="1" ht="31.5" x14ac:dyDescent="0.2">
      <c r="A121" s="89">
        <f>_xlfn.AGGREGATE(3,3,$B$6:B121)</f>
        <v>116</v>
      </c>
      <c r="B121" s="37" t="s">
        <v>429</v>
      </c>
      <c r="C121" s="320" t="s">
        <v>1337</v>
      </c>
      <c r="D121" s="304" t="s">
        <v>1336</v>
      </c>
      <c r="E121" s="321">
        <v>46928</v>
      </c>
      <c r="F121" s="37" t="s">
        <v>430</v>
      </c>
      <c r="G121" s="91">
        <v>21213501179</v>
      </c>
      <c r="H121" s="49" t="s">
        <v>324</v>
      </c>
      <c r="I121" s="91">
        <v>4630017918805</v>
      </c>
      <c r="J121" s="91">
        <v>4658790009879</v>
      </c>
      <c r="K121" s="229" t="s">
        <v>430</v>
      </c>
      <c r="L121" s="39" t="s">
        <v>431</v>
      </c>
      <c r="M121" s="103">
        <v>1035.99</v>
      </c>
      <c r="N121" s="103">
        <v>1035.99</v>
      </c>
      <c r="O121" s="18">
        <f t="shared" si="11"/>
        <v>0</v>
      </c>
      <c r="P121" s="50">
        <v>8</v>
      </c>
      <c r="Q121" s="120"/>
      <c r="R121" s="103">
        <f t="shared" si="19"/>
        <v>0</v>
      </c>
      <c r="S121" s="40">
        <v>0.98</v>
      </c>
      <c r="T121" s="36">
        <v>0.93</v>
      </c>
      <c r="U121" s="36">
        <f t="shared" si="20"/>
        <v>0</v>
      </c>
      <c r="V121" s="36">
        <f t="shared" si="21"/>
        <v>0</v>
      </c>
      <c r="W121" s="36">
        <f t="shared" si="15"/>
        <v>0</v>
      </c>
      <c r="X121" s="41">
        <f>IFERROR(VLOOKUP(B121,Лист2!A:B,2,0),0)</f>
        <v>1</v>
      </c>
      <c r="Y121" s="42">
        <f t="shared" si="16"/>
        <v>1034.99</v>
      </c>
      <c r="Z121" s="42"/>
      <c r="AA121" s="43"/>
      <c r="AB121" s="43">
        <f t="shared" si="17"/>
        <v>1036</v>
      </c>
      <c r="AC121" s="52">
        <f t="shared" si="18"/>
        <v>-9.9999999999909051E-3</v>
      </c>
      <c r="AD121" s="52"/>
      <c r="AE121" s="52"/>
      <c r="AF121" s="52"/>
    </row>
    <row r="122" spans="1:32" s="117" customFormat="1" ht="31.5" x14ac:dyDescent="0.2">
      <c r="A122" s="89">
        <f>_xlfn.AGGREGATE(3,3,$B$6:B122)</f>
        <v>117</v>
      </c>
      <c r="B122" s="37" t="s">
        <v>432</v>
      </c>
      <c r="C122" s="320" t="s">
        <v>1337</v>
      </c>
      <c r="D122" s="304" t="s">
        <v>1336</v>
      </c>
      <c r="E122" s="321">
        <v>46928</v>
      </c>
      <c r="F122" s="37" t="s">
        <v>433</v>
      </c>
      <c r="G122" s="91">
        <v>21213501178</v>
      </c>
      <c r="H122" s="49" t="s">
        <v>324</v>
      </c>
      <c r="I122" s="91">
        <v>4630017918812</v>
      </c>
      <c r="J122" s="91">
        <v>4658790009886</v>
      </c>
      <c r="K122" s="229" t="s">
        <v>433</v>
      </c>
      <c r="L122" s="39" t="s">
        <v>434</v>
      </c>
      <c r="M122" s="103">
        <v>1035.99</v>
      </c>
      <c r="N122" s="103">
        <v>1035.99</v>
      </c>
      <c r="O122" s="18">
        <f t="shared" si="11"/>
        <v>0</v>
      </c>
      <c r="P122" s="50">
        <v>8</v>
      </c>
      <c r="Q122" s="120"/>
      <c r="R122" s="103">
        <f t="shared" si="19"/>
        <v>0</v>
      </c>
      <c r="S122" s="40">
        <v>0.98</v>
      </c>
      <c r="T122" s="36">
        <v>0.93</v>
      </c>
      <c r="U122" s="36">
        <f t="shared" si="20"/>
        <v>0</v>
      </c>
      <c r="V122" s="36">
        <f t="shared" si="21"/>
        <v>0</v>
      </c>
      <c r="W122" s="36">
        <f t="shared" si="15"/>
        <v>0</v>
      </c>
      <c r="X122" s="41">
        <f>IFERROR(VLOOKUP(B122,Лист2!A:B,2,0),0)</f>
        <v>1</v>
      </c>
      <c r="Y122" s="42">
        <f t="shared" si="16"/>
        <v>1034.99</v>
      </c>
      <c r="Z122" s="42"/>
      <c r="AA122" s="43"/>
      <c r="AB122" s="43">
        <f t="shared" si="17"/>
        <v>1036</v>
      </c>
      <c r="AC122" s="52">
        <f t="shared" si="18"/>
        <v>-9.9999999999909051E-3</v>
      </c>
      <c r="AD122" s="52"/>
      <c r="AE122" s="52"/>
      <c r="AF122" s="52"/>
    </row>
    <row r="123" spans="1:32" s="117" customFormat="1" ht="31.5" x14ac:dyDescent="0.2">
      <c r="A123" s="89">
        <f>_xlfn.AGGREGATE(3,3,$B$6:B123)</f>
        <v>118</v>
      </c>
      <c r="B123" s="37" t="s">
        <v>435</v>
      </c>
      <c r="C123" s="320" t="s">
        <v>1327</v>
      </c>
      <c r="D123" s="304" t="s">
        <v>1328</v>
      </c>
      <c r="E123" s="321">
        <v>47243</v>
      </c>
      <c r="F123" s="37" t="s">
        <v>436</v>
      </c>
      <c r="G123" s="91">
        <v>212143501179</v>
      </c>
      <c r="H123" s="49" t="s">
        <v>324</v>
      </c>
      <c r="I123" s="91">
        <v>4630017938735</v>
      </c>
      <c r="J123" s="91">
        <v>4658790009992</v>
      </c>
      <c r="K123" s="229" t="s">
        <v>436</v>
      </c>
      <c r="L123" s="39" t="s">
        <v>437</v>
      </c>
      <c r="M123" s="103">
        <v>1094.95</v>
      </c>
      <c r="N123" s="103">
        <v>1094.95</v>
      </c>
      <c r="O123" s="18">
        <f t="shared" si="11"/>
        <v>0</v>
      </c>
      <c r="P123" s="50">
        <v>8</v>
      </c>
      <c r="Q123" s="120"/>
      <c r="R123" s="103">
        <f t="shared" si="19"/>
        <v>0</v>
      </c>
      <c r="S123" s="40">
        <v>0.98</v>
      </c>
      <c r="T123" s="36">
        <v>0.93</v>
      </c>
      <c r="U123" s="36">
        <f t="shared" si="20"/>
        <v>0</v>
      </c>
      <c r="V123" s="36">
        <f t="shared" si="21"/>
        <v>0</v>
      </c>
      <c r="W123" s="36">
        <f t="shared" si="15"/>
        <v>0</v>
      </c>
      <c r="X123" s="41">
        <f>IFERROR(VLOOKUP(B123,Лист2!A:B,2,0),0)</f>
        <v>1</v>
      </c>
      <c r="Y123" s="42">
        <f t="shared" si="16"/>
        <v>1093.95</v>
      </c>
      <c r="Z123" s="42"/>
      <c r="AA123" s="43"/>
      <c r="AB123" s="43">
        <f t="shared" si="17"/>
        <v>1095</v>
      </c>
      <c r="AC123" s="52">
        <f t="shared" si="18"/>
        <v>-4.9999999999954525E-2</v>
      </c>
      <c r="AD123" s="52"/>
      <c r="AE123" s="52"/>
      <c r="AF123" s="52"/>
    </row>
    <row r="124" spans="1:32" s="117" customFormat="1" ht="31.5" x14ac:dyDescent="0.2">
      <c r="A124" s="89">
        <f>_xlfn.AGGREGATE(3,3,$B$6:B124)</f>
        <v>119</v>
      </c>
      <c r="B124" s="37" t="s">
        <v>438</v>
      </c>
      <c r="C124" s="320" t="s">
        <v>1327</v>
      </c>
      <c r="D124" s="304" t="s">
        <v>1328</v>
      </c>
      <c r="E124" s="321">
        <v>47243</v>
      </c>
      <c r="F124" s="37" t="s">
        <v>439</v>
      </c>
      <c r="G124" s="91">
        <v>212143501178</v>
      </c>
      <c r="H124" s="49" t="s">
        <v>324</v>
      </c>
      <c r="I124" s="91">
        <v>4630017938742</v>
      </c>
      <c r="J124" s="91">
        <v>4658790010004</v>
      </c>
      <c r="K124" s="229" t="s">
        <v>439</v>
      </c>
      <c r="L124" s="39" t="s">
        <v>440</v>
      </c>
      <c r="M124" s="103">
        <v>1094.95</v>
      </c>
      <c r="N124" s="103">
        <v>1094.95</v>
      </c>
      <c r="O124" s="18">
        <f t="shared" si="11"/>
        <v>0</v>
      </c>
      <c r="P124" s="50">
        <v>8</v>
      </c>
      <c r="Q124" s="120"/>
      <c r="R124" s="103">
        <f t="shared" si="19"/>
        <v>0</v>
      </c>
      <c r="S124" s="40">
        <v>0.98</v>
      </c>
      <c r="T124" s="36">
        <v>0.93</v>
      </c>
      <c r="U124" s="36">
        <f t="shared" si="20"/>
        <v>0</v>
      </c>
      <c r="V124" s="36">
        <f t="shared" si="21"/>
        <v>0</v>
      </c>
      <c r="W124" s="36">
        <f t="shared" si="15"/>
        <v>0</v>
      </c>
      <c r="X124" s="41">
        <f>IFERROR(VLOOKUP(B124,Лист2!A:B,2,0),0)</f>
        <v>1</v>
      </c>
      <c r="Y124" s="42">
        <f t="shared" si="16"/>
        <v>1093.95</v>
      </c>
      <c r="Z124" s="42"/>
      <c r="AA124" s="43"/>
      <c r="AB124" s="43">
        <f t="shared" si="17"/>
        <v>1095</v>
      </c>
      <c r="AC124" s="52">
        <f t="shared" si="18"/>
        <v>-4.9999999999954525E-2</v>
      </c>
      <c r="AD124" s="52"/>
      <c r="AE124" s="52"/>
      <c r="AF124" s="52"/>
    </row>
    <row r="125" spans="1:32" s="117" customFormat="1" ht="32.25" customHeight="1" x14ac:dyDescent="0.2">
      <c r="A125" s="89">
        <f>_xlfn.AGGREGATE(3,3,$B$6:B125)</f>
        <v>120</v>
      </c>
      <c r="B125" s="37" t="s">
        <v>441</v>
      </c>
      <c r="C125" s="320" t="s">
        <v>1352</v>
      </c>
      <c r="D125" s="304" t="s">
        <v>1351</v>
      </c>
      <c r="E125" s="321">
        <v>46536</v>
      </c>
      <c r="F125" s="37" t="s">
        <v>442</v>
      </c>
      <c r="G125" s="91">
        <v>21082215056</v>
      </c>
      <c r="H125" s="49" t="s">
        <v>324</v>
      </c>
      <c r="I125" s="91">
        <v>1902008221557</v>
      </c>
      <c r="J125" s="91">
        <v>4658790007745</v>
      </c>
      <c r="K125" s="217" t="s">
        <v>442</v>
      </c>
      <c r="L125" s="39" t="s">
        <v>443</v>
      </c>
      <c r="M125" s="103">
        <v>1485.35</v>
      </c>
      <c r="N125" s="103">
        <v>1485.35</v>
      </c>
      <c r="O125" s="18">
        <f t="shared" si="11"/>
        <v>0</v>
      </c>
      <c r="P125" s="50">
        <v>10</v>
      </c>
      <c r="Q125" s="120"/>
      <c r="R125" s="103">
        <f t="shared" si="19"/>
        <v>0</v>
      </c>
      <c r="S125" s="40">
        <v>2.37</v>
      </c>
      <c r="T125" s="36">
        <v>2.2799999999999998</v>
      </c>
      <c r="U125" s="36">
        <f t="shared" si="20"/>
        <v>0</v>
      </c>
      <c r="V125" s="36">
        <f t="shared" si="21"/>
        <v>0</v>
      </c>
      <c r="W125" s="36">
        <f t="shared" si="15"/>
        <v>0</v>
      </c>
      <c r="X125" s="41">
        <f>IFERROR(VLOOKUP(B125,Лист2!A:B,2,0),0)</f>
        <v>1</v>
      </c>
      <c r="Y125" s="42">
        <f t="shared" si="16"/>
        <v>1484.35</v>
      </c>
      <c r="Z125" s="42"/>
      <c r="AA125" s="43"/>
      <c r="AB125" s="43">
        <f t="shared" si="17"/>
        <v>1485</v>
      </c>
      <c r="AC125" s="52">
        <f t="shared" si="18"/>
        <v>0.34999999999990905</v>
      </c>
      <c r="AD125" s="52"/>
      <c r="AE125" s="52"/>
      <c r="AF125" s="52"/>
    </row>
    <row r="126" spans="1:32" s="117" customFormat="1" ht="31.5" x14ac:dyDescent="0.2">
      <c r="A126" s="89">
        <f>_xlfn.AGGREGATE(3,3,$B$6:B126)</f>
        <v>121</v>
      </c>
      <c r="B126" s="37" t="s">
        <v>444</v>
      </c>
      <c r="C126" s="320" t="s">
        <v>1352</v>
      </c>
      <c r="D126" s="304" t="s">
        <v>1351</v>
      </c>
      <c r="E126" s="321">
        <v>46536</v>
      </c>
      <c r="F126" s="37" t="s">
        <v>445</v>
      </c>
      <c r="G126" s="91">
        <v>21102215012</v>
      </c>
      <c r="H126" s="49" t="s">
        <v>324</v>
      </c>
      <c r="I126" s="91">
        <v>1902008221564</v>
      </c>
      <c r="J126" s="91">
        <v>4658790007738</v>
      </c>
      <c r="K126" s="217" t="s">
        <v>445</v>
      </c>
      <c r="L126" s="39" t="s">
        <v>446</v>
      </c>
      <c r="M126" s="103">
        <v>973.96</v>
      </c>
      <c r="N126" s="103">
        <v>973.96</v>
      </c>
      <c r="O126" s="18">
        <f t="shared" si="11"/>
        <v>0</v>
      </c>
      <c r="P126" s="50">
        <v>10</v>
      </c>
      <c r="Q126" s="120"/>
      <c r="R126" s="103">
        <f t="shared" si="19"/>
        <v>0</v>
      </c>
      <c r="S126" s="40">
        <v>1.84</v>
      </c>
      <c r="T126" s="36">
        <v>1.75</v>
      </c>
      <c r="U126" s="36">
        <f t="shared" si="20"/>
        <v>0</v>
      </c>
      <c r="V126" s="36">
        <f t="shared" si="21"/>
        <v>0</v>
      </c>
      <c r="W126" s="36">
        <f t="shared" si="15"/>
        <v>0</v>
      </c>
      <c r="X126" s="41">
        <f>IFERROR(VLOOKUP(B126,Лист2!A:B,2,0),0)</f>
        <v>1</v>
      </c>
      <c r="Y126" s="42">
        <f t="shared" si="16"/>
        <v>972.96</v>
      </c>
      <c r="Z126" s="42"/>
      <c r="AA126" s="43"/>
      <c r="AB126" s="43">
        <f t="shared" si="17"/>
        <v>974</v>
      </c>
      <c r="AC126" s="52">
        <f t="shared" si="18"/>
        <v>-3.999999999996362E-2</v>
      </c>
      <c r="AD126" s="52"/>
      <c r="AE126" s="52"/>
      <c r="AF126" s="52"/>
    </row>
    <row r="127" spans="1:32" s="117" customFormat="1" ht="33" customHeight="1" x14ac:dyDescent="0.2">
      <c r="A127" s="89">
        <f>_xlfn.AGGREGATE(3,3,$B$6:B127)</f>
        <v>122</v>
      </c>
      <c r="B127" s="37" t="s">
        <v>447</v>
      </c>
      <c r="C127" s="320" t="s">
        <v>1352</v>
      </c>
      <c r="D127" s="304" t="s">
        <v>1351</v>
      </c>
      <c r="E127" s="321">
        <v>46536</v>
      </c>
      <c r="F127" s="37" t="s">
        <v>448</v>
      </c>
      <c r="G127" s="91">
        <v>21102215056</v>
      </c>
      <c r="H127" s="49" t="s">
        <v>324</v>
      </c>
      <c r="I127" s="91">
        <v>1902008221571</v>
      </c>
      <c r="J127" s="91">
        <v>4658790007752</v>
      </c>
      <c r="K127" s="217" t="s">
        <v>448</v>
      </c>
      <c r="L127" s="39" t="s">
        <v>449</v>
      </c>
      <c r="M127" s="103">
        <v>1497.55</v>
      </c>
      <c r="N127" s="103">
        <v>1497.55</v>
      </c>
      <c r="O127" s="18">
        <f t="shared" si="11"/>
        <v>0</v>
      </c>
      <c r="P127" s="50">
        <v>10</v>
      </c>
      <c r="Q127" s="120"/>
      <c r="R127" s="103">
        <f t="shared" si="19"/>
        <v>0</v>
      </c>
      <c r="S127" s="40">
        <v>2.37</v>
      </c>
      <c r="T127" s="36">
        <v>2.2799999999999998</v>
      </c>
      <c r="U127" s="36">
        <f t="shared" si="20"/>
        <v>0</v>
      </c>
      <c r="V127" s="36">
        <f t="shared" si="21"/>
        <v>0</v>
      </c>
      <c r="W127" s="36">
        <f t="shared" si="15"/>
        <v>0</v>
      </c>
      <c r="X127" s="41">
        <f>IFERROR(VLOOKUP(B127,Лист2!A:B,2,0),0)</f>
        <v>1</v>
      </c>
      <c r="Y127" s="42">
        <f t="shared" si="16"/>
        <v>1496.55</v>
      </c>
      <c r="Z127" s="42"/>
      <c r="AA127" s="43"/>
      <c r="AB127" s="43">
        <f t="shared" si="17"/>
        <v>1498</v>
      </c>
      <c r="AC127" s="52">
        <f t="shared" si="18"/>
        <v>-0.45000000000004547</v>
      </c>
      <c r="AD127" s="52"/>
      <c r="AE127" s="52"/>
      <c r="AF127" s="52"/>
    </row>
    <row r="128" spans="1:32" s="117" customFormat="1" ht="31.5" x14ac:dyDescent="0.2">
      <c r="A128" s="89">
        <f>_xlfn.AGGREGATE(3,3,$B$6:B128)</f>
        <v>123</v>
      </c>
      <c r="B128" s="37" t="s">
        <v>450</v>
      </c>
      <c r="C128" s="320" t="s">
        <v>1352</v>
      </c>
      <c r="D128" s="304" t="s">
        <v>1351</v>
      </c>
      <c r="E128" s="321">
        <v>46536</v>
      </c>
      <c r="F128" s="37" t="s">
        <v>451</v>
      </c>
      <c r="G128" s="91">
        <v>21232215012</v>
      </c>
      <c r="H128" s="49" t="s">
        <v>324</v>
      </c>
      <c r="I128" s="91">
        <v>1902008221625</v>
      </c>
      <c r="J128" s="91">
        <v>4658790007974</v>
      </c>
      <c r="K128" s="217" t="s">
        <v>451</v>
      </c>
      <c r="L128" s="39" t="s">
        <v>452</v>
      </c>
      <c r="M128" s="103">
        <v>1340.99</v>
      </c>
      <c r="N128" s="103">
        <v>1340.99</v>
      </c>
      <c r="O128" s="18">
        <f t="shared" si="11"/>
        <v>0</v>
      </c>
      <c r="P128" s="50">
        <v>10</v>
      </c>
      <c r="Q128" s="120"/>
      <c r="R128" s="103">
        <f t="shared" si="19"/>
        <v>0</v>
      </c>
      <c r="S128" s="40">
        <v>2</v>
      </c>
      <c r="T128" s="36">
        <v>1.91</v>
      </c>
      <c r="U128" s="36">
        <f t="shared" si="20"/>
        <v>0</v>
      </c>
      <c r="V128" s="36">
        <f t="shared" si="21"/>
        <v>0</v>
      </c>
      <c r="W128" s="36">
        <f t="shared" si="15"/>
        <v>0</v>
      </c>
      <c r="X128" s="41">
        <f>IFERROR(VLOOKUP(B128,Лист2!A:B,2,0),0)</f>
        <v>1</v>
      </c>
      <c r="Y128" s="42">
        <f t="shared" si="16"/>
        <v>1339.99</v>
      </c>
      <c r="Z128" s="42"/>
      <c r="AA128" s="43"/>
      <c r="AB128" s="43">
        <f t="shared" si="17"/>
        <v>1341</v>
      </c>
      <c r="AC128" s="52">
        <f t="shared" si="18"/>
        <v>-9.9999999999909051E-3</v>
      </c>
      <c r="AD128" s="52"/>
      <c r="AE128" s="52"/>
      <c r="AF128" s="52"/>
    </row>
    <row r="129" spans="1:32" s="117" customFormat="1" ht="26.25" customHeight="1" x14ac:dyDescent="0.2">
      <c r="A129" s="89">
        <f>_xlfn.AGGREGATE(3,3,$B$6:B129)</f>
        <v>124</v>
      </c>
      <c r="B129" s="37" t="s">
        <v>453</v>
      </c>
      <c r="C129" s="320" t="s">
        <v>1320</v>
      </c>
      <c r="D129" s="324" t="s">
        <v>1321</v>
      </c>
      <c r="E129" s="321">
        <v>47418</v>
      </c>
      <c r="F129" s="37" t="s">
        <v>454</v>
      </c>
      <c r="G129" s="91">
        <v>111862215012</v>
      </c>
      <c r="H129" s="49" t="s">
        <v>324</v>
      </c>
      <c r="I129" s="91">
        <v>4630017734566</v>
      </c>
      <c r="J129" s="91">
        <v>4658790009176</v>
      </c>
      <c r="K129" s="229" t="s">
        <v>454</v>
      </c>
      <c r="L129" s="39" t="s">
        <v>455</v>
      </c>
      <c r="M129" s="103">
        <v>1069.54</v>
      </c>
      <c r="N129" s="103">
        <v>1069.54</v>
      </c>
      <c r="O129" s="18">
        <f t="shared" si="11"/>
        <v>0</v>
      </c>
      <c r="P129" s="50">
        <v>10</v>
      </c>
      <c r="Q129" s="120"/>
      <c r="R129" s="103">
        <f t="shared" si="19"/>
        <v>0</v>
      </c>
      <c r="S129" s="40">
        <v>1.87</v>
      </c>
      <c r="T129" s="36">
        <v>1.77</v>
      </c>
      <c r="U129" s="36">
        <f t="shared" si="20"/>
        <v>0</v>
      </c>
      <c r="V129" s="36">
        <f t="shared" si="21"/>
        <v>0</v>
      </c>
      <c r="W129" s="36">
        <f t="shared" si="15"/>
        <v>0</v>
      </c>
      <c r="X129" s="41">
        <f>IFERROR(VLOOKUP(B129,Лист2!A:B,2,0),0)</f>
        <v>1</v>
      </c>
      <c r="Y129" s="42">
        <f t="shared" si="16"/>
        <v>1068.54</v>
      </c>
      <c r="Z129" s="42"/>
      <c r="AA129" s="43"/>
      <c r="AB129" s="43">
        <f t="shared" si="17"/>
        <v>1070</v>
      </c>
      <c r="AC129" s="52">
        <f t="shared" si="18"/>
        <v>-0.46000000000003638</v>
      </c>
      <c r="AD129" s="52"/>
      <c r="AE129" s="52"/>
      <c r="AF129" s="52"/>
    </row>
    <row r="130" spans="1:32" s="117" customFormat="1" ht="31.5" x14ac:dyDescent="0.2">
      <c r="A130" s="89">
        <f>_xlfn.AGGREGATE(3,3,$B$6:B130)</f>
        <v>125</v>
      </c>
      <c r="B130" s="37" t="s">
        <v>456</v>
      </c>
      <c r="C130" s="320" t="s">
        <v>1352</v>
      </c>
      <c r="D130" s="304" t="s">
        <v>1351</v>
      </c>
      <c r="E130" s="321">
        <v>46536</v>
      </c>
      <c r="F130" s="37" t="s">
        <v>457</v>
      </c>
      <c r="G130" s="91">
        <v>21212215012</v>
      </c>
      <c r="H130" s="49" t="s">
        <v>324</v>
      </c>
      <c r="I130" s="91">
        <v>4630017890033</v>
      </c>
      <c r="J130" s="91">
        <v>4658790009534</v>
      </c>
      <c r="K130" s="229" t="s">
        <v>457</v>
      </c>
      <c r="L130" s="39" t="s">
        <v>458</v>
      </c>
      <c r="M130" s="103">
        <v>1340.99</v>
      </c>
      <c r="N130" s="103">
        <v>1340.99</v>
      </c>
      <c r="O130" s="18">
        <f t="shared" si="11"/>
        <v>0</v>
      </c>
      <c r="P130" s="50">
        <v>10</v>
      </c>
      <c r="Q130" s="120"/>
      <c r="R130" s="103">
        <f t="shared" si="19"/>
        <v>0</v>
      </c>
      <c r="S130" s="40">
        <v>1.87</v>
      </c>
      <c r="T130" s="36">
        <v>1.77</v>
      </c>
      <c r="U130" s="36">
        <f t="shared" si="20"/>
        <v>0</v>
      </c>
      <c r="V130" s="36">
        <f t="shared" si="21"/>
        <v>0</v>
      </c>
      <c r="W130" s="36">
        <f t="shared" si="15"/>
        <v>0</v>
      </c>
      <c r="X130" s="41">
        <f>IFERROR(VLOOKUP(B130,Лист2!A:B,2,0),0)</f>
        <v>1</v>
      </c>
      <c r="Y130" s="42">
        <f t="shared" si="16"/>
        <v>1339.99</v>
      </c>
      <c r="Z130" s="42"/>
      <c r="AA130" s="43"/>
      <c r="AB130" s="43">
        <f t="shared" si="17"/>
        <v>1341</v>
      </c>
      <c r="AC130" s="52">
        <f t="shared" si="18"/>
        <v>-9.9999999999909051E-3</v>
      </c>
      <c r="AD130" s="52"/>
      <c r="AE130" s="52"/>
      <c r="AF130" s="52"/>
    </row>
    <row r="131" spans="1:32" s="117" customFormat="1" ht="24" customHeight="1" x14ac:dyDescent="0.2">
      <c r="A131" s="89">
        <f>_xlfn.AGGREGATE(3,3,$B$6:B131)</f>
        <v>126</v>
      </c>
      <c r="B131" s="37" t="s">
        <v>459</v>
      </c>
      <c r="C131" s="320" t="s">
        <v>1347</v>
      </c>
      <c r="D131" s="249" t="s">
        <v>1346</v>
      </c>
      <c r="E131" s="321">
        <v>46628</v>
      </c>
      <c r="F131" s="37" t="s">
        <v>1167</v>
      </c>
      <c r="G131" s="91" t="s">
        <v>460</v>
      </c>
      <c r="H131" s="49" t="s">
        <v>324</v>
      </c>
      <c r="I131" s="91">
        <v>4630017896516</v>
      </c>
      <c r="J131" s="91">
        <v>4658790009619</v>
      </c>
      <c r="K131" s="217" t="s">
        <v>1167</v>
      </c>
      <c r="L131" s="39" t="s">
        <v>461</v>
      </c>
      <c r="M131" s="103">
        <v>1485.35</v>
      </c>
      <c r="N131" s="103">
        <v>1485.35</v>
      </c>
      <c r="O131" s="18">
        <f t="shared" si="11"/>
        <v>0</v>
      </c>
      <c r="P131" s="50">
        <v>10</v>
      </c>
      <c r="Q131" s="120"/>
      <c r="R131" s="104">
        <f t="shared" si="19"/>
        <v>0</v>
      </c>
      <c r="S131" s="50">
        <v>1.87</v>
      </c>
      <c r="T131" s="38">
        <v>1.77</v>
      </c>
      <c r="U131" s="38">
        <f t="shared" si="20"/>
        <v>0</v>
      </c>
      <c r="V131" s="38">
        <f t="shared" si="21"/>
        <v>0</v>
      </c>
      <c r="W131" s="36">
        <f t="shared" si="15"/>
        <v>0</v>
      </c>
      <c r="X131" s="41">
        <f>IFERROR(VLOOKUP(B131,Лист2!A:B,2,0),0)</f>
        <v>1</v>
      </c>
      <c r="Y131" s="42">
        <f t="shared" si="16"/>
        <v>1484.35</v>
      </c>
      <c r="Z131" s="42"/>
      <c r="AA131" s="43"/>
      <c r="AB131" s="43">
        <f t="shared" si="17"/>
        <v>1485</v>
      </c>
      <c r="AC131" s="52">
        <f t="shared" si="18"/>
        <v>0.34999999999990905</v>
      </c>
      <c r="AD131" s="52"/>
      <c r="AE131" s="52"/>
      <c r="AF131" s="52"/>
    </row>
    <row r="132" spans="1:32" s="117" customFormat="1" ht="31.5" x14ac:dyDescent="0.2">
      <c r="A132" s="89">
        <f>_xlfn.AGGREGATE(3,3,$B$6:B132)</f>
        <v>127</v>
      </c>
      <c r="B132" s="37" t="s">
        <v>462</v>
      </c>
      <c r="C132" s="320" t="s">
        <v>1347</v>
      </c>
      <c r="D132" s="249" t="s">
        <v>1346</v>
      </c>
      <c r="E132" s="321">
        <v>46628</v>
      </c>
      <c r="F132" s="37" t="s">
        <v>463</v>
      </c>
      <c r="G132" s="91">
        <v>8450020058</v>
      </c>
      <c r="H132" s="49" t="s">
        <v>324</v>
      </c>
      <c r="I132" s="91">
        <v>4630017896486</v>
      </c>
      <c r="J132" s="91">
        <v>4658790009633</v>
      </c>
      <c r="K132" s="217" t="s">
        <v>1175</v>
      </c>
      <c r="L132" s="39" t="s">
        <v>1184</v>
      </c>
      <c r="M132" s="103">
        <v>2069.94</v>
      </c>
      <c r="N132" s="103">
        <v>2069.94</v>
      </c>
      <c r="O132" s="18">
        <f t="shared" si="11"/>
        <v>0</v>
      </c>
      <c r="P132" s="50">
        <v>10</v>
      </c>
      <c r="Q132" s="120"/>
      <c r="R132" s="104">
        <f t="shared" ref="R132:R156" si="36">N132*Q132</f>
        <v>0</v>
      </c>
      <c r="S132" s="50">
        <v>2.37</v>
      </c>
      <c r="T132" s="38">
        <v>2.29</v>
      </c>
      <c r="U132" s="38">
        <f t="shared" ref="U132:U156" si="37">Q132*S132</f>
        <v>0</v>
      </c>
      <c r="V132" s="38">
        <f t="shared" ref="V132:V156" si="38">Q132*T132</f>
        <v>0</v>
      </c>
      <c r="W132" s="36">
        <f t="shared" si="15"/>
        <v>0</v>
      </c>
      <c r="X132" s="41">
        <f>IFERROR(VLOOKUP(B132,Лист2!A:B,2,0),0)</f>
        <v>1</v>
      </c>
      <c r="Y132" s="42">
        <f t="shared" ref="Y132:Y207" si="39">N132-X132</f>
        <v>2068.94</v>
      </c>
      <c r="Z132" s="42"/>
      <c r="AA132" s="43"/>
      <c r="AB132" s="43">
        <f t="shared" si="17"/>
        <v>2070</v>
      </c>
      <c r="AC132" s="52">
        <f t="shared" si="18"/>
        <v>-5.999999999994543E-2</v>
      </c>
      <c r="AD132" s="52"/>
      <c r="AE132" s="52"/>
      <c r="AF132" s="52"/>
    </row>
    <row r="133" spans="1:32" s="117" customFormat="1" ht="31.5" x14ac:dyDescent="0.2">
      <c r="A133" s="89">
        <f>_xlfn.AGGREGATE(3,3,$B$6:B133)</f>
        <v>128</v>
      </c>
      <c r="B133" s="37" t="s">
        <v>464</v>
      </c>
      <c r="C133" s="320" t="s">
        <v>1347</v>
      </c>
      <c r="D133" s="249" t="s">
        <v>1346</v>
      </c>
      <c r="E133" s="321">
        <v>46628</v>
      </c>
      <c r="F133" s="37" t="s">
        <v>465</v>
      </c>
      <c r="G133" s="91">
        <v>8450020057</v>
      </c>
      <c r="H133" s="49" t="s">
        <v>324</v>
      </c>
      <c r="I133" s="91">
        <v>4630017896493</v>
      </c>
      <c r="J133" s="91">
        <v>4658790009640</v>
      </c>
      <c r="K133" s="217" t="s">
        <v>465</v>
      </c>
      <c r="L133" s="39" t="s">
        <v>466</v>
      </c>
      <c r="M133" s="103">
        <v>1860.5</v>
      </c>
      <c r="N133" s="103">
        <v>1860.5</v>
      </c>
      <c r="O133" s="18">
        <f t="shared" ref="O133:O137" si="40">N133/M133-1</f>
        <v>0</v>
      </c>
      <c r="P133" s="50">
        <v>10</v>
      </c>
      <c r="Q133" s="120"/>
      <c r="R133" s="104">
        <f t="shared" si="36"/>
        <v>0</v>
      </c>
      <c r="S133" s="50">
        <v>2.37</v>
      </c>
      <c r="T133" s="38">
        <v>2.29</v>
      </c>
      <c r="U133" s="38">
        <f t="shared" si="37"/>
        <v>0</v>
      </c>
      <c r="V133" s="38">
        <f t="shared" si="38"/>
        <v>0</v>
      </c>
      <c r="W133" s="36">
        <f t="shared" si="15"/>
        <v>0</v>
      </c>
      <c r="X133" s="41">
        <f>IFERROR(VLOOKUP(B133,Лист2!A:B,2,0),0)</f>
        <v>1</v>
      </c>
      <c r="Y133" s="42">
        <f t="shared" si="39"/>
        <v>1859.5</v>
      </c>
      <c r="Z133" s="42"/>
      <c r="AA133" s="43"/>
      <c r="AB133" s="43">
        <f t="shared" si="17"/>
        <v>1861</v>
      </c>
      <c r="AC133" s="52">
        <f t="shared" si="18"/>
        <v>-0.5</v>
      </c>
      <c r="AD133" s="52"/>
      <c r="AE133" s="52"/>
      <c r="AF133" s="52"/>
    </row>
    <row r="134" spans="1:32" s="117" customFormat="1" ht="31.5" x14ac:dyDescent="0.2">
      <c r="A134" s="89">
        <f>_xlfn.AGGREGATE(3,3,$B$6:B134)</f>
        <v>129</v>
      </c>
      <c r="B134" s="37" t="s">
        <v>467</v>
      </c>
      <c r="C134" s="320" t="s">
        <v>1347</v>
      </c>
      <c r="D134" s="249" t="s">
        <v>1346</v>
      </c>
      <c r="E134" s="321">
        <v>46628</v>
      </c>
      <c r="F134" s="37" t="s">
        <v>468</v>
      </c>
      <c r="G134" s="91" t="s">
        <v>469</v>
      </c>
      <c r="H134" s="49" t="s">
        <v>324</v>
      </c>
      <c r="I134" s="91">
        <v>4630017896509</v>
      </c>
      <c r="J134" s="91">
        <v>4658790009657</v>
      </c>
      <c r="K134" s="217" t="s">
        <v>468</v>
      </c>
      <c r="L134" s="39" t="s">
        <v>470</v>
      </c>
      <c r="M134" s="103">
        <v>1838.14</v>
      </c>
      <c r="N134" s="103">
        <v>1838.14</v>
      </c>
      <c r="O134" s="18">
        <f t="shared" si="40"/>
        <v>0</v>
      </c>
      <c r="P134" s="50">
        <v>10</v>
      </c>
      <c r="Q134" s="120"/>
      <c r="R134" s="104">
        <f t="shared" si="36"/>
        <v>0</v>
      </c>
      <c r="S134" s="50">
        <v>2.35</v>
      </c>
      <c r="T134" s="38">
        <v>2.31</v>
      </c>
      <c r="U134" s="38">
        <f t="shared" si="37"/>
        <v>0</v>
      </c>
      <c r="V134" s="38">
        <f t="shared" si="38"/>
        <v>0</v>
      </c>
      <c r="W134" s="36">
        <f t="shared" si="15"/>
        <v>0</v>
      </c>
      <c r="X134" s="41">
        <f>IFERROR(VLOOKUP(B134,Лист2!A:B,2,0),0)</f>
        <v>1</v>
      </c>
      <c r="Y134" s="42">
        <f t="shared" si="39"/>
        <v>1837.14</v>
      </c>
      <c r="Z134" s="42"/>
      <c r="AA134" s="43"/>
      <c r="AB134" s="43">
        <f t="shared" si="17"/>
        <v>1838</v>
      </c>
      <c r="AC134" s="52">
        <f t="shared" si="18"/>
        <v>0.14000000000010004</v>
      </c>
      <c r="AD134" s="52"/>
      <c r="AE134" s="52"/>
      <c r="AF134" s="52"/>
    </row>
    <row r="135" spans="1:32" s="117" customFormat="1" ht="31.5" x14ac:dyDescent="0.2">
      <c r="A135" s="89">
        <f>_xlfn.AGGREGATE(3,3,$B$6:B135)</f>
        <v>130</v>
      </c>
      <c r="B135" s="37" t="s">
        <v>471</v>
      </c>
      <c r="C135" s="320" t="s">
        <v>1347</v>
      </c>
      <c r="D135" s="249" t="s">
        <v>1346</v>
      </c>
      <c r="E135" s="321">
        <v>46628</v>
      </c>
      <c r="F135" s="37" t="s">
        <v>472</v>
      </c>
      <c r="G135" s="91" t="s">
        <v>460</v>
      </c>
      <c r="H135" s="49" t="s">
        <v>324</v>
      </c>
      <c r="I135" s="91">
        <v>4630017896523</v>
      </c>
      <c r="J135" s="91">
        <v>4658790009664</v>
      </c>
      <c r="K135" s="217" t="s">
        <v>472</v>
      </c>
      <c r="L135" s="39" t="s">
        <v>473</v>
      </c>
      <c r="M135" s="103">
        <v>1354.2</v>
      </c>
      <c r="N135" s="103">
        <v>1354.2</v>
      </c>
      <c r="O135" s="18">
        <f t="shared" si="40"/>
        <v>0</v>
      </c>
      <c r="P135" s="50">
        <v>10</v>
      </c>
      <c r="Q135" s="120"/>
      <c r="R135" s="104">
        <f t="shared" si="36"/>
        <v>0</v>
      </c>
      <c r="S135" s="50">
        <v>2.35</v>
      </c>
      <c r="T135" s="38">
        <v>2.31</v>
      </c>
      <c r="U135" s="38">
        <f t="shared" si="37"/>
        <v>0</v>
      </c>
      <c r="V135" s="38">
        <f t="shared" si="38"/>
        <v>0</v>
      </c>
      <c r="W135" s="36">
        <f t="shared" si="15"/>
        <v>0</v>
      </c>
      <c r="X135" s="41">
        <f>IFERROR(VLOOKUP(B135,Лист2!A:B,2,0),0)</f>
        <v>1</v>
      </c>
      <c r="Y135" s="42">
        <f t="shared" si="39"/>
        <v>1353.2</v>
      </c>
      <c r="Z135" s="42"/>
      <c r="AA135" s="43"/>
      <c r="AB135" s="43">
        <f t="shared" si="17"/>
        <v>1354</v>
      </c>
      <c r="AC135" s="52">
        <f t="shared" si="18"/>
        <v>0.20000000000004547</v>
      </c>
      <c r="AD135" s="52"/>
      <c r="AE135" s="52"/>
      <c r="AF135" s="52"/>
    </row>
    <row r="136" spans="1:32" s="117" customFormat="1" ht="31.5" x14ac:dyDescent="0.2">
      <c r="A136" s="89">
        <f>_xlfn.AGGREGATE(3,3,$B$6:B136)</f>
        <v>131</v>
      </c>
      <c r="B136" s="37" t="s">
        <v>474</v>
      </c>
      <c r="C136" s="320" t="s">
        <v>1347</v>
      </c>
      <c r="D136" s="249" t="s">
        <v>1346</v>
      </c>
      <c r="E136" s="321">
        <v>46628</v>
      </c>
      <c r="F136" s="37" t="s">
        <v>475</v>
      </c>
      <c r="G136" s="91" t="s">
        <v>476</v>
      </c>
      <c r="H136" s="49" t="s">
        <v>324</v>
      </c>
      <c r="I136" s="91">
        <v>4630017896530</v>
      </c>
      <c r="J136" s="91">
        <v>4658790009671</v>
      </c>
      <c r="K136" s="217" t="s">
        <v>475</v>
      </c>
      <c r="L136" s="39" t="s">
        <v>477</v>
      </c>
      <c r="M136" s="103">
        <v>1318.61</v>
      </c>
      <c r="N136" s="103">
        <v>1318.61</v>
      </c>
      <c r="O136" s="18">
        <f t="shared" si="40"/>
        <v>0</v>
      </c>
      <c r="P136" s="50">
        <v>10</v>
      </c>
      <c r="Q136" s="120"/>
      <c r="R136" s="104">
        <f t="shared" si="36"/>
        <v>0</v>
      </c>
      <c r="S136" s="50">
        <v>2.35</v>
      </c>
      <c r="T136" s="38">
        <v>2.31</v>
      </c>
      <c r="U136" s="38">
        <f t="shared" si="37"/>
        <v>0</v>
      </c>
      <c r="V136" s="38">
        <f t="shared" si="38"/>
        <v>0</v>
      </c>
      <c r="W136" s="36">
        <f t="shared" si="15"/>
        <v>0</v>
      </c>
      <c r="X136" s="41">
        <f>IFERROR(VLOOKUP(B136,Лист2!A:B,2,0),0)</f>
        <v>1</v>
      </c>
      <c r="Y136" s="42">
        <f t="shared" si="39"/>
        <v>1317.61</v>
      </c>
      <c r="Z136" s="42"/>
      <c r="AA136" s="43"/>
      <c r="AB136" s="43">
        <f t="shared" si="17"/>
        <v>1319</v>
      </c>
      <c r="AC136" s="52">
        <f t="shared" si="18"/>
        <v>-0.39000000000010004</v>
      </c>
      <c r="AD136" s="52"/>
      <c r="AE136" s="52"/>
      <c r="AF136" s="52"/>
    </row>
    <row r="137" spans="1:32" s="117" customFormat="1" ht="30.75" customHeight="1" x14ac:dyDescent="0.2">
      <c r="A137" s="89">
        <f>_xlfn.AGGREGATE(3,3,$B$6:B137)</f>
        <v>132</v>
      </c>
      <c r="B137" s="37" t="s">
        <v>478</v>
      </c>
      <c r="C137" s="320" t="s">
        <v>1347</v>
      </c>
      <c r="D137" s="249" t="s">
        <v>1346</v>
      </c>
      <c r="E137" s="321">
        <v>46628</v>
      </c>
      <c r="F137" s="37" t="s">
        <v>479</v>
      </c>
      <c r="G137" s="91" t="s">
        <v>480</v>
      </c>
      <c r="H137" s="49" t="s">
        <v>324</v>
      </c>
      <c r="I137" s="91">
        <v>4630017896554</v>
      </c>
      <c r="J137" s="91">
        <v>4658790009695</v>
      </c>
      <c r="K137" s="217" t="s">
        <v>479</v>
      </c>
      <c r="L137" s="39" t="s">
        <v>481</v>
      </c>
      <c r="M137" s="103">
        <v>1452.81</v>
      </c>
      <c r="N137" s="103">
        <v>1452.81</v>
      </c>
      <c r="O137" s="18">
        <f t="shared" si="40"/>
        <v>0</v>
      </c>
      <c r="P137" s="50">
        <v>10</v>
      </c>
      <c r="Q137" s="120"/>
      <c r="R137" s="104">
        <f t="shared" si="36"/>
        <v>0</v>
      </c>
      <c r="S137" s="50">
        <v>2.2999999999999998</v>
      </c>
      <c r="T137" s="38">
        <v>2.25</v>
      </c>
      <c r="U137" s="38">
        <f t="shared" si="37"/>
        <v>0</v>
      </c>
      <c r="V137" s="38">
        <f t="shared" si="38"/>
        <v>0</v>
      </c>
      <c r="W137" s="36">
        <f t="shared" ref="W137:W205" si="41">IF(H137="о",IF(Q137&gt;0,1,0),IF(H137="з",IF(Q137&gt;0,1,0),0))</f>
        <v>0</v>
      </c>
      <c r="X137" s="41">
        <f>IFERROR(VLOOKUP(B137,Лист2!A:B,2,0),0)</f>
        <v>1</v>
      </c>
      <c r="Y137" s="42">
        <f t="shared" si="39"/>
        <v>1451.81</v>
      </c>
      <c r="Z137" s="42"/>
      <c r="AA137" s="43"/>
      <c r="AB137" s="43">
        <f t="shared" si="17"/>
        <v>1453</v>
      </c>
      <c r="AC137" s="52">
        <f t="shared" si="18"/>
        <v>-0.19000000000005457</v>
      </c>
      <c r="AD137" s="52"/>
      <c r="AE137" s="52"/>
      <c r="AF137" s="52"/>
    </row>
    <row r="138" spans="1:32" s="117" customFormat="1" ht="31.5" x14ac:dyDescent="0.2">
      <c r="A138" s="89">
        <f>_xlfn.AGGREGATE(3,3,$B$6:B138)</f>
        <v>133</v>
      </c>
      <c r="B138" s="37" t="s">
        <v>482</v>
      </c>
      <c r="C138" s="320" t="s">
        <v>1347</v>
      </c>
      <c r="D138" s="249" t="s">
        <v>1346</v>
      </c>
      <c r="E138" s="321">
        <v>46628</v>
      </c>
      <c r="F138" s="37" t="s">
        <v>483</v>
      </c>
      <c r="G138" s="91" t="s">
        <v>484</v>
      </c>
      <c r="H138" s="49" t="s">
        <v>324</v>
      </c>
      <c r="I138" s="91">
        <v>4630017896547</v>
      </c>
      <c r="J138" s="91">
        <v>4658790009688</v>
      </c>
      <c r="K138" s="217" t="s">
        <v>483</v>
      </c>
      <c r="L138" s="39" t="s">
        <v>485</v>
      </c>
      <c r="M138" s="103">
        <v>1450.79</v>
      </c>
      <c r="N138" s="103">
        <v>1450.79</v>
      </c>
      <c r="O138" s="18">
        <f t="shared" ref="O138:O146" si="42">N138/M138-1</f>
        <v>0</v>
      </c>
      <c r="P138" s="50">
        <v>10</v>
      </c>
      <c r="Q138" s="120"/>
      <c r="R138" s="104">
        <f t="shared" si="36"/>
        <v>0</v>
      </c>
      <c r="S138" s="50">
        <v>2.31</v>
      </c>
      <c r="T138" s="38">
        <v>2.2599999999999998</v>
      </c>
      <c r="U138" s="38">
        <f t="shared" si="37"/>
        <v>0</v>
      </c>
      <c r="V138" s="38">
        <f t="shared" si="38"/>
        <v>0</v>
      </c>
      <c r="W138" s="36">
        <f t="shared" si="41"/>
        <v>0</v>
      </c>
      <c r="X138" s="41">
        <f>IFERROR(VLOOKUP(B138,Лист2!A:B,2,0),0)</f>
        <v>1</v>
      </c>
      <c r="Y138" s="42">
        <f t="shared" si="39"/>
        <v>1449.79</v>
      </c>
      <c r="Z138" s="42"/>
      <c r="AA138" s="43"/>
      <c r="AB138" s="43">
        <f t="shared" si="17"/>
        <v>1451</v>
      </c>
      <c r="AC138" s="52">
        <f t="shared" si="18"/>
        <v>-0.21000000000003638</v>
      </c>
      <c r="AD138" s="52"/>
      <c r="AE138" s="52"/>
      <c r="AF138" s="52"/>
    </row>
    <row r="139" spans="1:32" s="117" customFormat="1" ht="31.5" x14ac:dyDescent="0.2">
      <c r="A139" s="89">
        <f>_xlfn.AGGREGATE(3,3,$B$6:B139)</f>
        <v>134</v>
      </c>
      <c r="B139" s="37" t="s">
        <v>486</v>
      </c>
      <c r="C139" s="320" t="s">
        <v>1345</v>
      </c>
      <c r="D139" s="304" t="s">
        <v>1344</v>
      </c>
      <c r="E139" s="321">
        <v>46598</v>
      </c>
      <c r="F139" s="37" t="s">
        <v>487</v>
      </c>
      <c r="G139" s="91">
        <v>21082906050</v>
      </c>
      <c r="H139" s="49" t="s">
        <v>324</v>
      </c>
      <c r="I139" s="91">
        <v>1902008221397</v>
      </c>
      <c r="J139" s="91">
        <v>4658790007943</v>
      </c>
      <c r="K139" s="229" t="s">
        <v>487</v>
      </c>
      <c r="L139" s="39" t="s">
        <v>488</v>
      </c>
      <c r="M139" s="103">
        <v>362.95</v>
      </c>
      <c r="N139" s="103">
        <v>362.95</v>
      </c>
      <c r="O139" s="18">
        <f t="shared" si="42"/>
        <v>0</v>
      </c>
      <c r="P139" s="50">
        <v>35</v>
      </c>
      <c r="Q139" s="120"/>
      <c r="R139" s="103">
        <f t="shared" si="36"/>
        <v>0</v>
      </c>
      <c r="S139" s="40">
        <v>0.45</v>
      </c>
      <c r="T139" s="36">
        <v>0.43</v>
      </c>
      <c r="U139" s="36">
        <f t="shared" si="37"/>
        <v>0</v>
      </c>
      <c r="V139" s="36">
        <f t="shared" si="38"/>
        <v>0</v>
      </c>
      <c r="W139" s="36">
        <f t="shared" si="41"/>
        <v>0</v>
      </c>
      <c r="X139" s="41">
        <f>IFERROR(VLOOKUP(B139,Лист2!A:B,2,0),0)</f>
        <v>1</v>
      </c>
      <c r="Y139" s="42">
        <f t="shared" si="39"/>
        <v>361.95</v>
      </c>
      <c r="Z139" s="42"/>
      <c r="AA139" s="43"/>
      <c r="AB139" s="43">
        <f t="shared" si="17"/>
        <v>363</v>
      </c>
      <c r="AC139" s="52">
        <f t="shared" si="18"/>
        <v>-5.0000000000011369E-2</v>
      </c>
      <c r="AD139" s="52"/>
      <c r="AE139" s="52"/>
      <c r="AF139" s="52"/>
    </row>
    <row r="140" spans="1:32" s="117" customFormat="1" ht="31.5" x14ac:dyDescent="0.2">
      <c r="A140" s="89">
        <f>_xlfn.AGGREGATE(3,3,$B$6:B140)</f>
        <v>135</v>
      </c>
      <c r="B140" s="37" t="s">
        <v>489</v>
      </c>
      <c r="C140" s="320" t="s">
        <v>1345</v>
      </c>
      <c r="D140" s="304" t="s">
        <v>1344</v>
      </c>
      <c r="E140" s="321">
        <v>46598</v>
      </c>
      <c r="F140" s="37" t="s">
        <v>490</v>
      </c>
      <c r="G140" s="91">
        <v>21102906050</v>
      </c>
      <c r="H140" s="49" t="s">
        <v>324</v>
      </c>
      <c r="I140" s="91">
        <v>1902008221403</v>
      </c>
      <c r="J140" s="91">
        <v>4658790007950</v>
      </c>
      <c r="K140" s="229" t="s">
        <v>490</v>
      </c>
      <c r="L140" s="39" t="s">
        <v>491</v>
      </c>
      <c r="M140" s="103">
        <v>362.95</v>
      </c>
      <c r="N140" s="103">
        <v>362.95</v>
      </c>
      <c r="O140" s="18">
        <f t="shared" si="42"/>
        <v>0</v>
      </c>
      <c r="P140" s="50">
        <v>35</v>
      </c>
      <c r="Q140" s="120"/>
      <c r="R140" s="103">
        <f t="shared" si="36"/>
        <v>0</v>
      </c>
      <c r="S140" s="40">
        <v>0.45</v>
      </c>
      <c r="T140" s="36">
        <v>0.43</v>
      </c>
      <c r="U140" s="36">
        <f t="shared" si="37"/>
        <v>0</v>
      </c>
      <c r="V140" s="36">
        <f t="shared" si="38"/>
        <v>0</v>
      </c>
      <c r="W140" s="36">
        <f t="shared" si="41"/>
        <v>0</v>
      </c>
      <c r="X140" s="41">
        <f>IFERROR(VLOOKUP(B140,Лист2!A:B,2,0),0)</f>
        <v>1</v>
      </c>
      <c r="Y140" s="42">
        <f t="shared" si="39"/>
        <v>361.95</v>
      </c>
      <c r="Z140" s="42"/>
      <c r="AA140" s="43"/>
      <c r="AB140" s="43">
        <f t="shared" ref="AB140:AB213" si="43">ROUND(N140,0)</f>
        <v>363</v>
      </c>
      <c r="AC140" s="52">
        <f t="shared" ref="AC140:AC213" si="44">N140-AB140</f>
        <v>-5.0000000000011369E-2</v>
      </c>
      <c r="AD140" s="52"/>
      <c r="AE140" s="52"/>
      <c r="AF140" s="52"/>
    </row>
    <row r="141" spans="1:32" s="117" customFormat="1" ht="31.5" x14ac:dyDescent="0.2">
      <c r="A141" s="89">
        <f>_xlfn.AGGREGATE(3,3,$B$6:B141)</f>
        <v>136</v>
      </c>
      <c r="B141" s="37" t="s">
        <v>492</v>
      </c>
      <c r="C141" s="320" t="s">
        <v>1345</v>
      </c>
      <c r="D141" s="304" t="s">
        <v>1344</v>
      </c>
      <c r="E141" s="321">
        <v>46598</v>
      </c>
      <c r="F141" s="37" t="s">
        <v>493</v>
      </c>
      <c r="G141" s="91">
        <v>11182906050</v>
      </c>
      <c r="H141" s="49" t="s">
        <v>324</v>
      </c>
      <c r="I141" s="91">
        <v>1902008221410</v>
      </c>
      <c r="J141" s="91">
        <v>4658790007967</v>
      </c>
      <c r="K141" s="229" t="s">
        <v>493</v>
      </c>
      <c r="L141" s="39" t="s">
        <v>494</v>
      </c>
      <c r="M141" s="103">
        <v>362.95</v>
      </c>
      <c r="N141" s="103">
        <v>362.95</v>
      </c>
      <c r="O141" s="18">
        <f t="shared" si="42"/>
        <v>0</v>
      </c>
      <c r="P141" s="50">
        <v>35</v>
      </c>
      <c r="Q141" s="120"/>
      <c r="R141" s="106">
        <f t="shared" si="36"/>
        <v>0</v>
      </c>
      <c r="S141" s="36">
        <v>0.45</v>
      </c>
      <c r="T141" s="36">
        <v>0.43</v>
      </c>
      <c r="U141" s="36">
        <f t="shared" si="37"/>
        <v>0</v>
      </c>
      <c r="V141" s="36">
        <f t="shared" si="38"/>
        <v>0</v>
      </c>
      <c r="W141" s="36">
        <f t="shared" si="41"/>
        <v>0</v>
      </c>
      <c r="X141" s="41">
        <f>IFERROR(VLOOKUP(B141,Лист2!A:B,2,0),0)</f>
        <v>1</v>
      </c>
      <c r="Y141" s="42">
        <f t="shared" si="39"/>
        <v>361.95</v>
      </c>
      <c r="Z141" s="42"/>
      <c r="AA141" s="43"/>
      <c r="AB141" s="43">
        <f t="shared" si="43"/>
        <v>363</v>
      </c>
      <c r="AC141" s="52">
        <f t="shared" si="44"/>
        <v>-5.0000000000011369E-2</v>
      </c>
      <c r="AD141" s="52"/>
      <c r="AE141" s="52"/>
      <c r="AF141" s="52"/>
    </row>
    <row r="142" spans="1:32" s="117" customFormat="1" ht="31.5" x14ac:dyDescent="0.2">
      <c r="A142" s="89">
        <f>_xlfn.AGGREGATE(3,3,$B$6:B142)</f>
        <v>137</v>
      </c>
      <c r="B142" s="37" t="s">
        <v>495</v>
      </c>
      <c r="C142" s="320" t="s">
        <v>1327</v>
      </c>
      <c r="D142" s="304" t="s">
        <v>1328</v>
      </c>
      <c r="E142" s="321">
        <v>47243</v>
      </c>
      <c r="F142" s="37" t="s">
        <v>496</v>
      </c>
      <c r="G142" s="91">
        <v>21902906050</v>
      </c>
      <c r="H142" s="49" t="s">
        <v>324</v>
      </c>
      <c r="I142" s="91">
        <v>4680287577882</v>
      </c>
      <c r="J142" s="91">
        <v>4658790008483</v>
      </c>
      <c r="K142" s="229" t="s">
        <v>496</v>
      </c>
      <c r="L142" s="39" t="s">
        <v>497</v>
      </c>
      <c r="M142" s="103">
        <v>390.4</v>
      </c>
      <c r="N142" s="103">
        <v>390.4</v>
      </c>
      <c r="O142" s="18">
        <f t="shared" si="42"/>
        <v>0</v>
      </c>
      <c r="P142" s="50">
        <v>35</v>
      </c>
      <c r="Q142" s="120"/>
      <c r="R142" s="106">
        <f t="shared" si="36"/>
        <v>0</v>
      </c>
      <c r="S142" s="36">
        <v>0.43</v>
      </c>
      <c r="T142" s="36">
        <v>0.41</v>
      </c>
      <c r="U142" s="36">
        <f t="shared" si="37"/>
        <v>0</v>
      </c>
      <c r="V142" s="36">
        <f t="shared" si="38"/>
        <v>0</v>
      </c>
      <c r="W142" s="36">
        <f t="shared" si="41"/>
        <v>0</v>
      </c>
      <c r="X142" s="41">
        <f>IFERROR(VLOOKUP(B142,Лист2!A:B,2,0),0)</f>
        <v>1</v>
      </c>
      <c r="Y142" s="42">
        <f t="shared" si="39"/>
        <v>389.4</v>
      </c>
      <c r="Z142" s="42"/>
      <c r="AA142" s="43"/>
      <c r="AB142" s="43">
        <f t="shared" si="43"/>
        <v>390</v>
      </c>
      <c r="AC142" s="52">
        <f t="shared" si="44"/>
        <v>0.39999999999997726</v>
      </c>
      <c r="AD142" s="52"/>
      <c r="AE142" s="52"/>
      <c r="AF142" s="52"/>
    </row>
    <row r="143" spans="1:32" s="117" customFormat="1" ht="31.5" x14ac:dyDescent="0.2">
      <c r="A143" s="89">
        <f>_xlfn.AGGREGATE(3,3,$B$6:B143)</f>
        <v>138</v>
      </c>
      <c r="B143" s="37" t="s">
        <v>498</v>
      </c>
      <c r="C143" s="320" t="s">
        <v>1343</v>
      </c>
      <c r="D143" s="304" t="s">
        <v>1342</v>
      </c>
      <c r="E143" s="321">
        <v>47056</v>
      </c>
      <c r="F143" s="37" t="s">
        <v>499</v>
      </c>
      <c r="G143" s="91">
        <v>8450006750</v>
      </c>
      <c r="H143" s="49" t="s">
        <v>19</v>
      </c>
      <c r="I143" s="91">
        <v>4630017785063</v>
      </c>
      <c r="J143" s="91">
        <v>4658790009428</v>
      </c>
      <c r="K143" s="217" t="s">
        <v>499</v>
      </c>
      <c r="L143" s="39" t="s">
        <v>500</v>
      </c>
      <c r="M143" s="103">
        <v>427</v>
      </c>
      <c r="N143" s="103">
        <v>427</v>
      </c>
      <c r="O143" s="18">
        <f t="shared" si="42"/>
        <v>0</v>
      </c>
      <c r="P143" s="50">
        <v>10</v>
      </c>
      <c r="Q143" s="120"/>
      <c r="R143" s="104">
        <f t="shared" si="36"/>
        <v>0</v>
      </c>
      <c r="S143" s="50">
        <v>0.37</v>
      </c>
      <c r="T143" s="38">
        <v>0.33</v>
      </c>
      <c r="U143" s="36">
        <f t="shared" si="37"/>
        <v>0</v>
      </c>
      <c r="V143" s="36">
        <f t="shared" si="38"/>
        <v>0</v>
      </c>
      <c r="W143" s="36">
        <f t="shared" si="41"/>
        <v>0</v>
      </c>
      <c r="X143" s="41">
        <f>IFERROR(VLOOKUP(B143,Лист2!A:B,2,0),0)</f>
        <v>1</v>
      </c>
      <c r="Y143" s="42">
        <f t="shared" si="39"/>
        <v>426</v>
      </c>
      <c r="Z143" s="42"/>
      <c r="AA143" s="43"/>
      <c r="AB143" s="43">
        <f t="shared" si="43"/>
        <v>427</v>
      </c>
      <c r="AC143" s="52">
        <f t="shared" si="44"/>
        <v>0</v>
      </c>
      <c r="AD143" s="52"/>
      <c r="AE143" s="52"/>
      <c r="AF143" s="52"/>
    </row>
    <row r="144" spans="1:32" s="117" customFormat="1" ht="31.5" x14ac:dyDescent="0.2">
      <c r="A144" s="89">
        <f>_xlfn.AGGREGATE(3,3,$B$6:B144)</f>
        <v>139</v>
      </c>
      <c r="B144" s="37" t="s">
        <v>501</v>
      </c>
      <c r="C144" s="320" t="s">
        <v>1335</v>
      </c>
      <c r="D144" s="304" t="s">
        <v>1334</v>
      </c>
      <c r="E144" s="321">
        <v>46818</v>
      </c>
      <c r="F144" s="37" t="s">
        <v>502</v>
      </c>
      <c r="G144" s="91">
        <v>21083103020</v>
      </c>
      <c r="H144" s="49" t="s">
        <v>324</v>
      </c>
      <c r="I144" s="91">
        <v>4630017913350</v>
      </c>
      <c r="J144" s="91">
        <v>4658790009701</v>
      </c>
      <c r="K144" s="217" t="s">
        <v>502</v>
      </c>
      <c r="L144" s="39" t="s">
        <v>503</v>
      </c>
      <c r="M144" s="103">
        <v>595.76</v>
      </c>
      <c r="N144" s="103">
        <v>595.76</v>
      </c>
      <c r="O144" s="18">
        <f t="shared" si="42"/>
        <v>0</v>
      </c>
      <c r="P144" s="50">
        <v>20</v>
      </c>
      <c r="Q144" s="120"/>
      <c r="R144" s="104">
        <f t="shared" si="36"/>
        <v>0</v>
      </c>
      <c r="S144" s="50">
        <v>0.49</v>
      </c>
      <c r="T144" s="38">
        <v>0.45</v>
      </c>
      <c r="U144" s="38">
        <f t="shared" si="37"/>
        <v>0</v>
      </c>
      <c r="V144" s="38">
        <f t="shared" si="38"/>
        <v>0</v>
      </c>
      <c r="W144" s="36">
        <f t="shared" si="41"/>
        <v>0</v>
      </c>
      <c r="X144" s="41">
        <f>IFERROR(VLOOKUP(B144,Лист2!A:B,2,0),0)</f>
        <v>1</v>
      </c>
      <c r="Y144" s="42">
        <f t="shared" si="39"/>
        <v>594.76</v>
      </c>
      <c r="Z144" s="42"/>
      <c r="AA144" s="43"/>
      <c r="AB144" s="43">
        <f t="shared" si="43"/>
        <v>596</v>
      </c>
      <c r="AC144" s="52">
        <f t="shared" si="44"/>
        <v>-0.24000000000000909</v>
      </c>
      <c r="AD144" s="52"/>
      <c r="AE144" s="52"/>
      <c r="AF144" s="52"/>
    </row>
    <row r="145" spans="1:32" s="117" customFormat="1" ht="31.5" x14ac:dyDescent="0.2">
      <c r="A145" s="89">
        <f>_xlfn.AGGREGATE(3,3,$B$6:B145)</f>
        <v>140</v>
      </c>
      <c r="B145" s="37" t="s">
        <v>504</v>
      </c>
      <c r="C145" s="320" t="s">
        <v>1335</v>
      </c>
      <c r="D145" s="304" t="s">
        <v>1334</v>
      </c>
      <c r="E145" s="321">
        <v>46818</v>
      </c>
      <c r="F145" s="37" t="s">
        <v>505</v>
      </c>
      <c r="G145" s="91">
        <v>21083104020</v>
      </c>
      <c r="H145" s="49" t="s">
        <v>324</v>
      </c>
      <c r="I145" s="91">
        <v>4630017913367</v>
      </c>
      <c r="J145" s="91">
        <v>4658790009718</v>
      </c>
      <c r="K145" s="217" t="s">
        <v>505</v>
      </c>
      <c r="L145" s="39" t="s">
        <v>506</v>
      </c>
      <c r="M145" s="103">
        <v>541.89</v>
      </c>
      <c r="N145" s="103">
        <v>541.89</v>
      </c>
      <c r="O145" s="18">
        <f t="shared" si="42"/>
        <v>0</v>
      </c>
      <c r="P145" s="50">
        <v>20</v>
      </c>
      <c r="Q145" s="120"/>
      <c r="R145" s="104">
        <f t="shared" si="36"/>
        <v>0</v>
      </c>
      <c r="S145" s="50">
        <v>0.45</v>
      </c>
      <c r="T145" s="38">
        <v>0.41</v>
      </c>
      <c r="U145" s="38">
        <f t="shared" si="37"/>
        <v>0</v>
      </c>
      <c r="V145" s="38">
        <f t="shared" si="38"/>
        <v>0</v>
      </c>
      <c r="W145" s="36">
        <f t="shared" si="41"/>
        <v>0</v>
      </c>
      <c r="X145" s="41">
        <f>IFERROR(VLOOKUP(B145,Лист2!A:B,2,0),0)</f>
        <v>1</v>
      </c>
      <c r="Y145" s="42">
        <f t="shared" si="39"/>
        <v>540.89</v>
      </c>
      <c r="Z145" s="42"/>
      <c r="AA145" s="43"/>
      <c r="AB145" s="43">
        <f t="shared" si="43"/>
        <v>542</v>
      </c>
      <c r="AC145" s="52">
        <f t="shared" si="44"/>
        <v>-0.11000000000001364</v>
      </c>
      <c r="AD145" s="52"/>
      <c r="AE145" s="52"/>
      <c r="AF145" s="52"/>
    </row>
    <row r="146" spans="1:32" s="117" customFormat="1" ht="31.5" x14ac:dyDescent="0.2">
      <c r="A146" s="89">
        <f>_xlfn.AGGREGATE(3,3,$B$6:B146)</f>
        <v>141</v>
      </c>
      <c r="B146" s="37" t="s">
        <v>507</v>
      </c>
      <c r="C146" s="320" t="s">
        <v>1335</v>
      </c>
      <c r="D146" s="304" t="s">
        <v>1334</v>
      </c>
      <c r="E146" s="321">
        <v>46818</v>
      </c>
      <c r="F146" s="37" t="s">
        <v>508</v>
      </c>
      <c r="G146" s="91">
        <v>11183103020</v>
      </c>
      <c r="H146" s="49" t="s">
        <v>324</v>
      </c>
      <c r="I146" s="91">
        <v>4630017913374</v>
      </c>
      <c r="J146" s="91">
        <v>4658790009725</v>
      </c>
      <c r="K146" s="217" t="s">
        <v>508</v>
      </c>
      <c r="L146" s="39" t="s">
        <v>509</v>
      </c>
      <c r="M146" s="103">
        <v>694.39</v>
      </c>
      <c r="N146" s="103">
        <v>694.39</v>
      </c>
      <c r="O146" s="18">
        <f t="shared" si="42"/>
        <v>0</v>
      </c>
      <c r="P146" s="50">
        <v>20</v>
      </c>
      <c r="Q146" s="120"/>
      <c r="R146" s="104">
        <f t="shared" si="36"/>
        <v>0</v>
      </c>
      <c r="S146" s="50">
        <v>0.56000000000000005</v>
      </c>
      <c r="T146" s="38">
        <v>0.53</v>
      </c>
      <c r="U146" s="38">
        <f t="shared" si="37"/>
        <v>0</v>
      </c>
      <c r="V146" s="38">
        <f t="shared" si="38"/>
        <v>0</v>
      </c>
      <c r="W146" s="36">
        <f t="shared" si="41"/>
        <v>0</v>
      </c>
      <c r="X146" s="41">
        <f>IFERROR(VLOOKUP(B146,Лист2!A:B,2,0),0)</f>
        <v>1</v>
      </c>
      <c r="Y146" s="42">
        <f t="shared" si="39"/>
        <v>693.39</v>
      </c>
      <c r="Z146" s="42"/>
      <c r="AA146" s="43"/>
      <c r="AB146" s="43">
        <f t="shared" si="43"/>
        <v>694</v>
      </c>
      <c r="AC146" s="52">
        <f t="shared" si="44"/>
        <v>0.38999999999998636</v>
      </c>
      <c r="AD146" s="52"/>
      <c r="AE146" s="52"/>
      <c r="AF146" s="52"/>
    </row>
    <row r="147" spans="1:32" s="117" customFormat="1" ht="31.5" x14ac:dyDescent="0.25">
      <c r="A147" s="89">
        <f>_xlfn.AGGREGATE(3,3,$B$6:B147)</f>
        <v>142</v>
      </c>
      <c r="B147" s="37" t="s">
        <v>510</v>
      </c>
      <c r="C147" s="320" t="s">
        <v>1335</v>
      </c>
      <c r="D147" s="304" t="s">
        <v>1334</v>
      </c>
      <c r="E147" s="321">
        <v>46818</v>
      </c>
      <c r="F147" s="37" t="s">
        <v>511</v>
      </c>
      <c r="G147" s="92">
        <v>7701207677</v>
      </c>
      <c r="H147" s="49" t="s">
        <v>512</v>
      </c>
      <c r="I147" s="97">
        <v>4630017913381</v>
      </c>
      <c r="J147" s="97">
        <v>4658790009732</v>
      </c>
      <c r="K147" s="217" t="s">
        <v>511</v>
      </c>
      <c r="L147" s="39" t="s">
        <v>1185</v>
      </c>
      <c r="M147" s="103">
        <v>1159</v>
      </c>
      <c r="N147" s="103">
        <v>1159</v>
      </c>
      <c r="O147" s="18">
        <f t="shared" ref="O147:O185" si="45">N147/M147-1</f>
        <v>0</v>
      </c>
      <c r="P147" s="50">
        <v>20</v>
      </c>
      <c r="Q147" s="120"/>
      <c r="R147" s="104">
        <f t="shared" si="36"/>
        <v>0</v>
      </c>
      <c r="S147" s="50">
        <v>0.74</v>
      </c>
      <c r="T147" s="38">
        <v>0.7</v>
      </c>
      <c r="U147" s="38">
        <f t="shared" si="37"/>
        <v>0</v>
      </c>
      <c r="V147" s="38">
        <f t="shared" si="38"/>
        <v>0</v>
      </c>
      <c r="W147" s="36">
        <f t="shared" si="41"/>
        <v>0</v>
      </c>
      <c r="X147" s="41">
        <f>IFERROR(VLOOKUP(B147,Лист2!A:B,2,0),0)</f>
        <v>1</v>
      </c>
      <c r="Y147" s="42">
        <f t="shared" si="39"/>
        <v>1158</v>
      </c>
      <c r="Z147" s="42"/>
      <c r="AA147" s="43"/>
      <c r="AB147" s="43">
        <f t="shared" si="43"/>
        <v>1159</v>
      </c>
      <c r="AC147" s="52">
        <f t="shared" si="44"/>
        <v>0</v>
      </c>
      <c r="AD147" s="52"/>
      <c r="AE147" s="52"/>
      <c r="AF147" s="52"/>
    </row>
    <row r="148" spans="1:32" s="117" customFormat="1" ht="31.5" x14ac:dyDescent="0.25">
      <c r="A148" s="89">
        <f>_xlfn.AGGREGATE(3,3,$B$6:B148)</f>
        <v>143</v>
      </c>
      <c r="B148" s="37" t="s">
        <v>513</v>
      </c>
      <c r="C148" s="320" t="s">
        <v>1335</v>
      </c>
      <c r="D148" s="304" t="s">
        <v>1334</v>
      </c>
      <c r="E148" s="321">
        <v>46818</v>
      </c>
      <c r="F148" s="37" t="s">
        <v>514</v>
      </c>
      <c r="G148" s="92" t="s">
        <v>515</v>
      </c>
      <c r="H148" s="49" t="s">
        <v>512</v>
      </c>
      <c r="I148" s="97">
        <v>4630017913398</v>
      </c>
      <c r="J148" s="97">
        <v>4658790009749</v>
      </c>
      <c r="K148" s="217" t="s">
        <v>514</v>
      </c>
      <c r="L148" s="39" t="s">
        <v>516</v>
      </c>
      <c r="M148" s="103">
        <v>1195.5999999999999</v>
      </c>
      <c r="N148" s="103">
        <v>1195.5999999999999</v>
      </c>
      <c r="O148" s="18">
        <f t="shared" si="45"/>
        <v>0</v>
      </c>
      <c r="P148" s="50">
        <v>20</v>
      </c>
      <c r="Q148" s="120"/>
      <c r="R148" s="104">
        <f t="shared" si="36"/>
        <v>0</v>
      </c>
      <c r="S148" s="50">
        <v>0.88</v>
      </c>
      <c r="T148" s="38">
        <v>0.85</v>
      </c>
      <c r="U148" s="38">
        <f t="shared" si="37"/>
        <v>0</v>
      </c>
      <c r="V148" s="38">
        <f t="shared" si="38"/>
        <v>0</v>
      </c>
      <c r="W148" s="36">
        <f t="shared" si="41"/>
        <v>0</v>
      </c>
      <c r="X148" s="41">
        <f>IFERROR(VLOOKUP(B148,Лист2!A:B,2,0),0)</f>
        <v>1</v>
      </c>
      <c r="Y148" s="42">
        <f t="shared" si="39"/>
        <v>1194.5999999999999</v>
      </c>
      <c r="Z148" s="42"/>
      <c r="AA148" s="43"/>
      <c r="AB148" s="43">
        <f t="shared" si="43"/>
        <v>1196</v>
      </c>
      <c r="AC148" s="52">
        <f t="shared" si="44"/>
        <v>-0.40000000000009095</v>
      </c>
      <c r="AD148" s="52"/>
      <c r="AE148" s="52"/>
      <c r="AF148" s="52"/>
    </row>
    <row r="149" spans="1:32" s="117" customFormat="1" ht="31.5" x14ac:dyDescent="0.2">
      <c r="A149" s="89">
        <f>_xlfn.AGGREGATE(3,3,$B$6:B149)</f>
        <v>144</v>
      </c>
      <c r="B149" s="37" t="s">
        <v>517</v>
      </c>
      <c r="C149" s="320" t="s">
        <v>1335</v>
      </c>
      <c r="D149" s="304" t="s">
        <v>1334</v>
      </c>
      <c r="E149" s="321">
        <v>46818</v>
      </c>
      <c r="F149" s="37" t="s">
        <v>518</v>
      </c>
      <c r="G149" s="91">
        <v>5172002000</v>
      </c>
      <c r="H149" s="49" t="s">
        <v>512</v>
      </c>
      <c r="I149" s="91">
        <v>4630017913404</v>
      </c>
      <c r="J149" s="91">
        <v>4658790009756</v>
      </c>
      <c r="K149" s="217" t="s">
        <v>518</v>
      </c>
      <c r="L149" s="39" t="s">
        <v>519</v>
      </c>
      <c r="M149" s="103">
        <v>561.20000000000005</v>
      </c>
      <c r="N149" s="103">
        <v>561.20000000000005</v>
      </c>
      <c r="O149" s="18">
        <f t="shared" si="45"/>
        <v>0</v>
      </c>
      <c r="P149" s="50">
        <v>20</v>
      </c>
      <c r="Q149" s="120"/>
      <c r="R149" s="104">
        <f t="shared" si="36"/>
        <v>0</v>
      </c>
      <c r="S149" s="50">
        <v>0.59</v>
      </c>
      <c r="T149" s="38">
        <v>0.55000000000000004</v>
      </c>
      <c r="U149" s="38">
        <f t="shared" si="37"/>
        <v>0</v>
      </c>
      <c r="V149" s="38">
        <f t="shared" si="38"/>
        <v>0</v>
      </c>
      <c r="W149" s="36">
        <f t="shared" si="41"/>
        <v>0</v>
      </c>
      <c r="X149" s="41">
        <f>IFERROR(VLOOKUP(B149,Лист2!A:B,2,0),0)</f>
        <v>1</v>
      </c>
      <c r="Y149" s="42">
        <f t="shared" si="39"/>
        <v>560.20000000000005</v>
      </c>
      <c r="Z149" s="42"/>
      <c r="AA149" s="43"/>
      <c r="AB149" s="43">
        <f t="shared" si="43"/>
        <v>561</v>
      </c>
      <c r="AC149" s="52">
        <f t="shared" si="44"/>
        <v>0.20000000000004547</v>
      </c>
      <c r="AD149" s="52"/>
      <c r="AE149" s="52"/>
      <c r="AF149" s="52"/>
    </row>
    <row r="150" spans="1:32" s="117" customFormat="1" ht="31.5" x14ac:dyDescent="0.25">
      <c r="A150" s="89">
        <f>_xlfn.AGGREGATE(3,3,$B$6:B150)</f>
        <v>145</v>
      </c>
      <c r="B150" s="37" t="s">
        <v>520</v>
      </c>
      <c r="C150" s="320" t="s">
        <v>1335</v>
      </c>
      <c r="D150" s="304" t="s">
        <v>1334</v>
      </c>
      <c r="E150" s="321">
        <v>46818</v>
      </c>
      <c r="F150" s="37" t="s">
        <v>521</v>
      </c>
      <c r="G150" s="92">
        <v>6001547696</v>
      </c>
      <c r="H150" s="49" t="s">
        <v>512</v>
      </c>
      <c r="I150" s="97">
        <v>4630017913411</v>
      </c>
      <c r="J150" s="97">
        <v>4658790009763</v>
      </c>
      <c r="K150" s="217" t="s">
        <v>521</v>
      </c>
      <c r="L150" s="39" t="s">
        <v>522</v>
      </c>
      <c r="M150" s="103">
        <v>1016.66</v>
      </c>
      <c r="N150" s="103">
        <v>1016.66</v>
      </c>
      <c r="O150" s="18">
        <f t="shared" si="45"/>
        <v>0</v>
      </c>
      <c r="P150" s="50">
        <v>20</v>
      </c>
      <c r="Q150" s="120"/>
      <c r="R150" s="104">
        <f t="shared" si="36"/>
        <v>0</v>
      </c>
      <c r="S150" s="50">
        <v>0.71</v>
      </c>
      <c r="T150" s="38">
        <v>0.68</v>
      </c>
      <c r="U150" s="38">
        <f t="shared" si="37"/>
        <v>0</v>
      </c>
      <c r="V150" s="38">
        <f t="shared" si="38"/>
        <v>0</v>
      </c>
      <c r="W150" s="36">
        <f t="shared" si="41"/>
        <v>0</v>
      </c>
      <c r="X150" s="41">
        <f>IFERROR(VLOOKUP(B150,Лист2!A:B,2,0),0)</f>
        <v>1</v>
      </c>
      <c r="Y150" s="42">
        <f t="shared" si="39"/>
        <v>1015.66</v>
      </c>
      <c r="Z150" s="42"/>
      <c r="AA150" s="43"/>
      <c r="AB150" s="43">
        <f t="shared" si="43"/>
        <v>1017</v>
      </c>
      <c r="AC150" s="52">
        <f t="shared" si="44"/>
        <v>-0.34000000000003183</v>
      </c>
      <c r="AD150" s="52"/>
      <c r="AE150" s="52"/>
      <c r="AF150" s="52"/>
    </row>
    <row r="151" spans="1:32" s="117" customFormat="1" ht="31.5" x14ac:dyDescent="0.2">
      <c r="A151" s="89">
        <f>_xlfn.AGGREGATE(3,3,$B$6:B151)</f>
        <v>146</v>
      </c>
      <c r="B151" s="37" t="s">
        <v>523</v>
      </c>
      <c r="C151" s="320" t="s">
        <v>1335</v>
      </c>
      <c r="D151" s="304" t="s">
        <v>1334</v>
      </c>
      <c r="E151" s="321">
        <v>46818</v>
      </c>
      <c r="F151" s="37" t="s">
        <v>524</v>
      </c>
      <c r="G151" s="91">
        <v>1606374680</v>
      </c>
      <c r="H151" s="49" t="s">
        <v>512</v>
      </c>
      <c r="I151" s="91">
        <v>4630017913428</v>
      </c>
      <c r="J151" s="91">
        <v>4658790009770</v>
      </c>
      <c r="K151" s="217" t="s">
        <v>524</v>
      </c>
      <c r="L151" s="39" t="s">
        <v>525</v>
      </c>
      <c r="M151" s="103">
        <v>1403</v>
      </c>
      <c r="N151" s="103">
        <v>1403</v>
      </c>
      <c r="O151" s="18">
        <f t="shared" si="45"/>
        <v>0</v>
      </c>
      <c r="P151" s="50">
        <v>8</v>
      </c>
      <c r="Q151" s="120"/>
      <c r="R151" s="104">
        <f t="shared" si="36"/>
        <v>0</v>
      </c>
      <c r="S151" s="50">
        <v>1.52</v>
      </c>
      <c r="T151" s="38">
        <v>1.49</v>
      </c>
      <c r="U151" s="38">
        <f t="shared" si="37"/>
        <v>0</v>
      </c>
      <c r="V151" s="38">
        <f t="shared" si="38"/>
        <v>0</v>
      </c>
      <c r="W151" s="36">
        <f t="shared" si="41"/>
        <v>0</v>
      </c>
      <c r="X151" s="41">
        <f>IFERROR(VLOOKUP(B151,Лист2!A:B,2,0),0)</f>
        <v>1</v>
      </c>
      <c r="Y151" s="42">
        <f t="shared" si="39"/>
        <v>1402</v>
      </c>
      <c r="Z151" s="42"/>
      <c r="AA151" s="43"/>
      <c r="AB151" s="43">
        <f t="shared" si="43"/>
        <v>1403</v>
      </c>
      <c r="AC151" s="52">
        <f t="shared" si="44"/>
        <v>0</v>
      </c>
      <c r="AD151" s="52"/>
      <c r="AE151" s="52"/>
      <c r="AF151" s="52"/>
    </row>
    <row r="152" spans="1:32" s="117" customFormat="1" ht="31.5" x14ac:dyDescent="0.25">
      <c r="A152" s="89">
        <f>_xlfn.AGGREGATE(3,3,$B$6:B152)</f>
        <v>147</v>
      </c>
      <c r="B152" s="37" t="s">
        <v>526</v>
      </c>
      <c r="C152" s="320" t="s">
        <v>1335</v>
      </c>
      <c r="D152" s="304" t="s">
        <v>1334</v>
      </c>
      <c r="E152" s="321">
        <v>46818</v>
      </c>
      <c r="F152" s="37" t="s">
        <v>527</v>
      </c>
      <c r="G152" s="92">
        <v>7701210004</v>
      </c>
      <c r="H152" s="49" t="s">
        <v>512</v>
      </c>
      <c r="I152" s="97">
        <v>4630017913435</v>
      </c>
      <c r="J152" s="97">
        <v>4658790009787</v>
      </c>
      <c r="K152" s="217" t="s">
        <v>527</v>
      </c>
      <c r="L152" s="39" t="s">
        <v>1186</v>
      </c>
      <c r="M152" s="103">
        <v>1059.3599999999999</v>
      </c>
      <c r="N152" s="103">
        <v>1059.3599999999999</v>
      </c>
      <c r="O152" s="18">
        <f t="shared" si="45"/>
        <v>0</v>
      </c>
      <c r="P152" s="50">
        <v>20</v>
      </c>
      <c r="Q152" s="120"/>
      <c r="R152" s="104">
        <f t="shared" si="36"/>
        <v>0</v>
      </c>
      <c r="S152" s="50">
        <v>0.56000000000000005</v>
      </c>
      <c r="T152" s="38">
        <v>0.53</v>
      </c>
      <c r="U152" s="38">
        <f t="shared" si="37"/>
        <v>0</v>
      </c>
      <c r="V152" s="38">
        <f t="shared" si="38"/>
        <v>0</v>
      </c>
      <c r="W152" s="36">
        <f t="shared" si="41"/>
        <v>0</v>
      </c>
      <c r="X152" s="41">
        <f>IFERROR(VLOOKUP(B152,Лист2!A:B,2,0),0)</f>
        <v>1</v>
      </c>
      <c r="Y152" s="42">
        <f t="shared" si="39"/>
        <v>1058.3599999999999</v>
      </c>
      <c r="Z152" s="42"/>
      <c r="AA152" s="43"/>
      <c r="AB152" s="43">
        <f t="shared" si="43"/>
        <v>1059</v>
      </c>
      <c r="AC152" s="52">
        <f t="shared" si="44"/>
        <v>0.35999999999989996</v>
      </c>
      <c r="AD152" s="52"/>
      <c r="AE152" s="52"/>
      <c r="AF152" s="52"/>
    </row>
    <row r="153" spans="1:32" s="117" customFormat="1" ht="15.75" x14ac:dyDescent="0.2">
      <c r="A153" s="89">
        <f>_xlfn.AGGREGATE(3,3,$B$6:B153)</f>
        <v>148</v>
      </c>
      <c r="B153" s="37" t="s">
        <v>528</v>
      </c>
      <c r="C153" s="320" t="s">
        <v>1320</v>
      </c>
      <c r="D153" s="320" t="s">
        <v>1321</v>
      </c>
      <c r="E153" s="321">
        <v>47418</v>
      </c>
      <c r="F153" s="37" t="s">
        <v>529</v>
      </c>
      <c r="G153" s="97" t="s">
        <v>530</v>
      </c>
      <c r="H153" s="46" t="s">
        <v>512</v>
      </c>
      <c r="I153" s="97">
        <v>4650017904004</v>
      </c>
      <c r="J153" s="97">
        <v>4658790010011</v>
      </c>
      <c r="K153" s="229" t="s">
        <v>529</v>
      </c>
      <c r="L153" s="39" t="s">
        <v>1198</v>
      </c>
      <c r="M153" s="103">
        <v>1163.06</v>
      </c>
      <c r="N153" s="103">
        <v>1163.06</v>
      </c>
      <c r="O153" s="18">
        <f t="shared" si="45"/>
        <v>0</v>
      </c>
      <c r="P153" s="50">
        <v>20</v>
      </c>
      <c r="Q153" s="120"/>
      <c r="R153" s="103">
        <f t="shared" si="36"/>
        <v>0</v>
      </c>
      <c r="S153" s="40">
        <v>0.85</v>
      </c>
      <c r="T153" s="36">
        <v>0.82</v>
      </c>
      <c r="U153" s="36">
        <f t="shared" si="37"/>
        <v>0</v>
      </c>
      <c r="V153" s="36">
        <f t="shared" si="38"/>
        <v>0</v>
      </c>
      <c r="W153" s="36">
        <f t="shared" si="41"/>
        <v>0</v>
      </c>
      <c r="X153" s="41">
        <f>IFERROR(VLOOKUP(B153,Лист2!A:B,2,0),0)</f>
        <v>1</v>
      </c>
      <c r="Y153" s="42">
        <f t="shared" si="39"/>
        <v>1162.06</v>
      </c>
      <c r="Z153" s="42"/>
      <c r="AA153" s="43"/>
      <c r="AB153" s="43">
        <f t="shared" si="43"/>
        <v>1163</v>
      </c>
      <c r="AC153" s="52">
        <f t="shared" si="44"/>
        <v>5.999999999994543E-2</v>
      </c>
      <c r="AD153" s="52"/>
      <c r="AE153" s="52"/>
      <c r="AF153" s="52"/>
    </row>
    <row r="154" spans="1:32" s="117" customFormat="1" ht="31.5" x14ac:dyDescent="0.2">
      <c r="A154" s="89">
        <f>_xlfn.AGGREGATE(3,3,$B$6:B154)</f>
        <v>149</v>
      </c>
      <c r="B154" s="51" t="s">
        <v>531</v>
      </c>
      <c r="C154" s="320" t="s">
        <v>1331</v>
      </c>
      <c r="D154" s="249" t="s">
        <v>1330</v>
      </c>
      <c r="E154" s="321">
        <v>47572</v>
      </c>
      <c r="F154" s="51" t="s">
        <v>532</v>
      </c>
      <c r="G154" s="98" t="s">
        <v>533</v>
      </c>
      <c r="H154" s="49" t="s">
        <v>512</v>
      </c>
      <c r="I154" s="98">
        <v>4650017901362</v>
      </c>
      <c r="J154" s="98">
        <v>4658790010233</v>
      </c>
      <c r="K154" s="230" t="s">
        <v>532</v>
      </c>
      <c r="L154" s="39" t="s">
        <v>534</v>
      </c>
      <c r="M154" s="103">
        <v>976</v>
      </c>
      <c r="N154" s="103">
        <v>976</v>
      </c>
      <c r="O154" s="18">
        <f t="shared" si="45"/>
        <v>0</v>
      </c>
      <c r="P154" s="50">
        <v>8</v>
      </c>
      <c r="Q154" s="120"/>
      <c r="R154" s="103">
        <f t="shared" si="36"/>
        <v>0</v>
      </c>
      <c r="S154" s="40">
        <v>1</v>
      </c>
      <c r="T154" s="36">
        <v>0.97</v>
      </c>
      <c r="U154" s="36">
        <f t="shared" si="37"/>
        <v>0</v>
      </c>
      <c r="V154" s="36">
        <f t="shared" si="38"/>
        <v>0</v>
      </c>
      <c r="W154" s="36">
        <f t="shared" si="41"/>
        <v>0</v>
      </c>
      <c r="X154" s="41">
        <f>IFERROR(VLOOKUP(B154,Лист2!A:B,2,0),0)</f>
        <v>1</v>
      </c>
      <c r="Y154" s="42">
        <f t="shared" si="39"/>
        <v>975</v>
      </c>
      <c r="Z154" s="42"/>
      <c r="AA154" s="43"/>
      <c r="AB154" s="43">
        <f t="shared" si="43"/>
        <v>976</v>
      </c>
      <c r="AC154" s="52">
        <f t="shared" si="44"/>
        <v>0</v>
      </c>
      <c r="AD154" s="52"/>
      <c r="AE154" s="52"/>
      <c r="AF154" s="52"/>
    </row>
    <row r="155" spans="1:32" s="117" customFormat="1" ht="31.5" x14ac:dyDescent="0.2">
      <c r="A155" s="89">
        <f>_xlfn.AGGREGATE(3,3,$B$6:B155)</f>
        <v>150</v>
      </c>
      <c r="B155" s="37" t="s">
        <v>535</v>
      </c>
      <c r="C155" s="320" t="s">
        <v>1331</v>
      </c>
      <c r="D155" s="304" t="s">
        <v>1330</v>
      </c>
      <c r="E155" s="321">
        <v>47572</v>
      </c>
      <c r="F155" s="37" t="s">
        <v>536</v>
      </c>
      <c r="G155" s="97" t="s">
        <v>537</v>
      </c>
      <c r="H155" s="46" t="s">
        <v>512</v>
      </c>
      <c r="I155" s="97">
        <v>4650017901379</v>
      </c>
      <c r="J155" s="97">
        <v>4658790010240</v>
      </c>
      <c r="K155" s="231" t="s">
        <v>536</v>
      </c>
      <c r="L155" s="39" t="s">
        <v>1190</v>
      </c>
      <c r="M155" s="103">
        <v>768.6</v>
      </c>
      <c r="N155" s="103">
        <v>768.6</v>
      </c>
      <c r="O155" s="18">
        <f t="shared" si="45"/>
        <v>0</v>
      </c>
      <c r="P155" s="50">
        <v>20</v>
      </c>
      <c r="Q155" s="120"/>
      <c r="R155" s="103">
        <f t="shared" si="36"/>
        <v>0</v>
      </c>
      <c r="S155" s="40">
        <v>0.79</v>
      </c>
      <c r="T155" s="36">
        <v>0.76</v>
      </c>
      <c r="U155" s="36">
        <f t="shared" si="37"/>
        <v>0</v>
      </c>
      <c r="V155" s="36">
        <f t="shared" si="38"/>
        <v>0</v>
      </c>
      <c r="W155" s="36">
        <f t="shared" si="41"/>
        <v>0</v>
      </c>
      <c r="X155" s="41">
        <f>IFERROR(VLOOKUP(B155,Лист2!A:B,2,0),0)</f>
        <v>1</v>
      </c>
      <c r="Y155" s="42">
        <f t="shared" si="39"/>
        <v>767.6</v>
      </c>
      <c r="Z155" s="42"/>
      <c r="AA155" s="43"/>
      <c r="AB155" s="43">
        <f t="shared" si="43"/>
        <v>769</v>
      </c>
      <c r="AC155" s="52">
        <f t="shared" si="44"/>
        <v>-0.39999999999997726</v>
      </c>
      <c r="AD155" s="52"/>
      <c r="AE155" s="52"/>
      <c r="AF155" s="52"/>
    </row>
    <row r="156" spans="1:32" s="117" customFormat="1" ht="31.5" x14ac:dyDescent="0.2">
      <c r="A156" s="89">
        <f>_xlfn.AGGREGATE(3,3,$B$6:B156)</f>
        <v>151</v>
      </c>
      <c r="B156" s="37" t="s">
        <v>538</v>
      </c>
      <c r="C156" s="320" t="s">
        <v>1331</v>
      </c>
      <c r="D156" s="304" t="s">
        <v>1330</v>
      </c>
      <c r="E156" s="321">
        <v>47572</v>
      </c>
      <c r="F156" s="37" t="s">
        <v>539</v>
      </c>
      <c r="G156" s="97" t="s">
        <v>540</v>
      </c>
      <c r="H156" s="46" t="s">
        <v>512</v>
      </c>
      <c r="I156" s="97">
        <v>4650017901386</v>
      </c>
      <c r="J156" s="97">
        <v>4658790010257</v>
      </c>
      <c r="K156" s="232" t="s">
        <v>539</v>
      </c>
      <c r="L156" s="39" t="s">
        <v>1189</v>
      </c>
      <c r="M156" s="103">
        <v>902.8</v>
      </c>
      <c r="N156" s="103">
        <v>902.8</v>
      </c>
      <c r="O156" s="18">
        <f t="shared" si="45"/>
        <v>0</v>
      </c>
      <c r="P156" s="50">
        <v>20</v>
      </c>
      <c r="Q156" s="120"/>
      <c r="R156" s="103">
        <f t="shared" si="36"/>
        <v>0</v>
      </c>
      <c r="S156" s="40">
        <v>0.69</v>
      </c>
      <c r="T156" s="36">
        <v>0.66</v>
      </c>
      <c r="U156" s="36">
        <f t="shared" si="37"/>
        <v>0</v>
      </c>
      <c r="V156" s="36">
        <f t="shared" si="38"/>
        <v>0</v>
      </c>
      <c r="W156" s="36">
        <f t="shared" si="41"/>
        <v>0</v>
      </c>
      <c r="X156" s="41">
        <f>IFERROR(VLOOKUP(B156,Лист2!A:B,2,0),0)</f>
        <v>1</v>
      </c>
      <c r="Y156" s="42">
        <f t="shared" si="39"/>
        <v>901.8</v>
      </c>
      <c r="Z156" s="42"/>
      <c r="AA156" s="43"/>
      <c r="AB156" s="43">
        <f t="shared" si="43"/>
        <v>903</v>
      </c>
      <c r="AC156" s="52">
        <f t="shared" si="44"/>
        <v>-0.20000000000004547</v>
      </c>
      <c r="AD156" s="52"/>
      <c r="AE156" s="52"/>
      <c r="AF156" s="52"/>
    </row>
    <row r="157" spans="1:32" s="117" customFormat="1" ht="19.5" customHeight="1" x14ac:dyDescent="0.25">
      <c r="A157" s="90">
        <f>_xlfn.AGGREGATE(3,3,$B$6:B157)</f>
        <v>151</v>
      </c>
      <c r="B157" s="54"/>
      <c r="C157" s="293"/>
      <c r="D157" s="293"/>
      <c r="E157" s="308"/>
      <c r="F157" s="56" t="s">
        <v>541</v>
      </c>
      <c r="G157" s="99"/>
      <c r="H157" s="1"/>
      <c r="I157" s="99"/>
      <c r="J157" s="99"/>
      <c r="K157" s="233"/>
      <c r="L157" s="1">
        <v>0</v>
      </c>
      <c r="M157" s="105">
        <v>0</v>
      </c>
      <c r="N157" s="105">
        <v>0</v>
      </c>
      <c r="O157" s="55"/>
      <c r="P157" s="1"/>
      <c r="Q157" s="121"/>
      <c r="R157" s="105"/>
      <c r="S157" s="1"/>
      <c r="T157" s="1"/>
      <c r="U157" s="54"/>
      <c r="V157" s="54"/>
      <c r="W157" s="36">
        <f t="shared" si="41"/>
        <v>0</v>
      </c>
      <c r="X157" s="41">
        <f>IFERROR(VLOOKUP(B157,Лист2!A:B,2,0),0)</f>
        <v>0</v>
      </c>
      <c r="Y157" s="42">
        <f t="shared" si="39"/>
        <v>0</v>
      </c>
      <c r="Z157" s="42"/>
      <c r="AA157" s="43"/>
      <c r="AB157" s="43">
        <f t="shared" si="43"/>
        <v>0</v>
      </c>
      <c r="AC157" s="52">
        <f t="shared" si="44"/>
        <v>0</v>
      </c>
      <c r="AD157" s="52"/>
      <c r="AE157" s="52"/>
      <c r="AF157" s="52"/>
    </row>
    <row r="158" spans="1:32" s="117" customFormat="1" ht="31.5" x14ac:dyDescent="0.2">
      <c r="A158" s="89">
        <f>_xlfn.AGGREGATE(3,3,$B$6:B158)</f>
        <v>152</v>
      </c>
      <c r="B158" s="37" t="s">
        <v>542</v>
      </c>
      <c r="C158" s="320" t="s">
        <v>1332</v>
      </c>
      <c r="D158" s="304" t="s">
        <v>1333</v>
      </c>
      <c r="E158" s="321">
        <v>47602</v>
      </c>
      <c r="F158" s="37" t="s">
        <v>543</v>
      </c>
      <c r="G158" s="91">
        <v>2360213001013</v>
      </c>
      <c r="H158" s="51" t="s">
        <v>19</v>
      </c>
      <c r="I158" s="91">
        <v>4630017780594</v>
      </c>
      <c r="J158" s="91">
        <v>4658790009183</v>
      </c>
      <c r="K158" s="232" t="s">
        <v>543</v>
      </c>
      <c r="L158" s="39" t="s">
        <v>544</v>
      </c>
      <c r="M158" s="103">
        <v>658.8</v>
      </c>
      <c r="N158" s="103">
        <v>658.8</v>
      </c>
      <c r="O158" s="18">
        <f t="shared" si="45"/>
        <v>0</v>
      </c>
      <c r="P158" s="36">
        <v>20</v>
      </c>
      <c r="Q158" s="120"/>
      <c r="R158" s="106">
        <f t="shared" ref="R158" si="46">N158*Q158</f>
        <v>0</v>
      </c>
      <c r="S158" s="242">
        <v>0.5</v>
      </c>
      <c r="T158" s="242">
        <v>0.48</v>
      </c>
      <c r="U158" s="36">
        <f t="shared" ref="U158" si="47">Q158*S158</f>
        <v>0</v>
      </c>
      <c r="V158" s="36">
        <f t="shared" ref="V158" si="48">Q158*T158</f>
        <v>0</v>
      </c>
      <c r="W158" s="36">
        <f t="shared" si="41"/>
        <v>0</v>
      </c>
      <c r="X158" s="41">
        <f>IFERROR(VLOOKUP(B158,Лист2!A:B,2,0),0)</f>
        <v>1</v>
      </c>
      <c r="Y158" s="42">
        <f t="shared" si="39"/>
        <v>657.8</v>
      </c>
      <c r="Z158" s="42"/>
      <c r="AA158" s="43"/>
      <c r="AB158" s="43">
        <f t="shared" si="43"/>
        <v>659</v>
      </c>
      <c r="AC158" s="52">
        <f t="shared" si="44"/>
        <v>-0.20000000000004547</v>
      </c>
      <c r="AD158" s="52"/>
      <c r="AE158" s="52"/>
      <c r="AF158" s="52"/>
    </row>
    <row r="159" spans="1:32" s="117" customFormat="1" ht="31.5" x14ac:dyDescent="0.2">
      <c r="A159" s="89">
        <f>_xlfn.AGGREGATE(3,3,$B$6:B159)</f>
        <v>153</v>
      </c>
      <c r="B159" s="37" t="s">
        <v>545</v>
      </c>
      <c r="C159" s="320" t="s">
        <v>1332</v>
      </c>
      <c r="D159" s="304" t="s">
        <v>1333</v>
      </c>
      <c r="E159" s="321">
        <v>47602</v>
      </c>
      <c r="F159" s="37" t="s">
        <v>546</v>
      </c>
      <c r="G159" s="91">
        <v>2360213001014</v>
      </c>
      <c r="H159" s="51" t="s">
        <v>19</v>
      </c>
      <c r="I159" s="91">
        <v>4630017780600</v>
      </c>
      <c r="J159" s="91">
        <v>4658790009190</v>
      </c>
      <c r="K159" s="232" t="s">
        <v>546</v>
      </c>
      <c r="L159" s="39" t="s">
        <v>547</v>
      </c>
      <c r="M159" s="103">
        <v>777.75</v>
      </c>
      <c r="N159" s="103">
        <v>777.75</v>
      </c>
      <c r="O159" s="18">
        <f t="shared" si="45"/>
        <v>0</v>
      </c>
      <c r="P159" s="36">
        <v>20</v>
      </c>
      <c r="Q159" s="120"/>
      <c r="R159" s="106">
        <f t="shared" ref="R159:R176" si="49">N159*Q159</f>
        <v>0</v>
      </c>
      <c r="S159" s="242">
        <v>0.57999999999999996</v>
      </c>
      <c r="T159" s="242">
        <v>0.56000000000000005</v>
      </c>
      <c r="U159" s="36">
        <f t="shared" ref="U159:U176" si="50">Q159*S159</f>
        <v>0</v>
      </c>
      <c r="V159" s="36">
        <f t="shared" ref="V159:V176" si="51">Q159*T159</f>
        <v>0</v>
      </c>
      <c r="W159" s="36">
        <f t="shared" si="41"/>
        <v>0</v>
      </c>
      <c r="X159" s="41">
        <f>IFERROR(VLOOKUP(B159,Лист2!A:B,2,0),0)</f>
        <v>1</v>
      </c>
      <c r="Y159" s="42">
        <f t="shared" si="39"/>
        <v>776.75</v>
      </c>
      <c r="Z159" s="42"/>
      <c r="AA159" s="43"/>
      <c r="AB159" s="43">
        <f t="shared" si="43"/>
        <v>778</v>
      </c>
      <c r="AC159" s="52">
        <f t="shared" si="44"/>
        <v>-0.25</v>
      </c>
      <c r="AD159" s="52"/>
      <c r="AE159" s="52"/>
      <c r="AF159" s="52"/>
    </row>
    <row r="160" spans="1:32" s="52" customFormat="1" ht="31.5" x14ac:dyDescent="0.2">
      <c r="A160" s="89">
        <f>_xlfn.AGGREGATE(3,3,$B$6:B160)</f>
        <v>154</v>
      </c>
      <c r="B160" s="37" t="s">
        <v>548</v>
      </c>
      <c r="C160" s="320" t="s">
        <v>1332</v>
      </c>
      <c r="D160" s="304" t="s">
        <v>1333</v>
      </c>
      <c r="E160" s="321">
        <v>47602</v>
      </c>
      <c r="F160" s="37" t="s">
        <v>549</v>
      </c>
      <c r="G160" s="91" t="s">
        <v>550</v>
      </c>
      <c r="H160" s="51" t="s">
        <v>19</v>
      </c>
      <c r="I160" s="91">
        <v>4630017780617</v>
      </c>
      <c r="J160" s="91">
        <v>4658790009213</v>
      </c>
      <c r="K160" s="232" t="s">
        <v>549</v>
      </c>
      <c r="L160" s="39" t="s">
        <v>551</v>
      </c>
      <c r="M160" s="103">
        <v>2794.81</v>
      </c>
      <c r="N160" s="103">
        <v>2794.81</v>
      </c>
      <c r="O160" s="18">
        <f t="shared" si="45"/>
        <v>0</v>
      </c>
      <c r="P160" s="36">
        <v>7</v>
      </c>
      <c r="Q160" s="120"/>
      <c r="R160" s="106">
        <f t="shared" si="49"/>
        <v>0</v>
      </c>
      <c r="S160" s="242">
        <v>2.13</v>
      </c>
      <c r="T160" s="242">
        <v>2.06</v>
      </c>
      <c r="U160" s="36">
        <f t="shared" si="50"/>
        <v>0</v>
      </c>
      <c r="V160" s="36">
        <f t="shared" si="51"/>
        <v>0</v>
      </c>
      <c r="W160" s="36">
        <f t="shared" si="41"/>
        <v>0</v>
      </c>
      <c r="X160" s="41">
        <f>IFERROR(VLOOKUP(B160,Лист2!A:B,2,0),0)</f>
        <v>1</v>
      </c>
      <c r="Y160" s="42">
        <f t="shared" si="39"/>
        <v>2793.81</v>
      </c>
      <c r="Z160" s="42"/>
      <c r="AA160" s="43"/>
      <c r="AB160" s="43">
        <f t="shared" si="43"/>
        <v>2795</v>
      </c>
      <c r="AC160" s="52">
        <f t="shared" si="44"/>
        <v>-0.19000000000005457</v>
      </c>
    </row>
    <row r="161" spans="1:29" s="52" customFormat="1" ht="31.5" x14ac:dyDescent="0.2">
      <c r="A161" s="219">
        <f>_xlfn.AGGREGATE(3,3,$B$6:B161)</f>
        <v>155</v>
      </c>
      <c r="B161" s="236" t="s">
        <v>1211</v>
      </c>
      <c r="C161" s="320" t="s">
        <v>1325</v>
      </c>
      <c r="D161" s="304" t="s">
        <v>1326</v>
      </c>
      <c r="E161" s="321">
        <v>47447</v>
      </c>
      <c r="F161" s="236" t="s">
        <v>1217</v>
      </c>
      <c r="G161" s="218" t="s">
        <v>1215</v>
      </c>
      <c r="H161" s="51" t="s">
        <v>19</v>
      </c>
      <c r="I161" s="218">
        <v>4658790033652</v>
      </c>
      <c r="J161" s="218"/>
      <c r="K161" s="236" t="s">
        <v>1217</v>
      </c>
      <c r="L161" s="246" t="s">
        <v>1213</v>
      </c>
      <c r="M161" s="247">
        <v>1812.53</v>
      </c>
      <c r="N161" s="247">
        <v>1812.53</v>
      </c>
      <c r="O161" s="18">
        <f t="shared" si="45"/>
        <v>0</v>
      </c>
      <c r="P161" s="235">
        <v>1</v>
      </c>
      <c r="Q161" s="248"/>
      <c r="R161" s="106">
        <f t="shared" si="49"/>
        <v>0</v>
      </c>
      <c r="S161" s="241">
        <v>6.36</v>
      </c>
      <c r="T161" s="241">
        <v>6.15</v>
      </c>
      <c r="U161" s="36">
        <f t="shared" si="50"/>
        <v>0</v>
      </c>
      <c r="V161" s="36">
        <f t="shared" si="51"/>
        <v>0</v>
      </c>
      <c r="W161" s="36">
        <f t="shared" si="41"/>
        <v>0</v>
      </c>
      <c r="X161" s="41">
        <f>IFERROR(VLOOKUP(B161,Лист2!A:B,2,0),0)</f>
        <v>1</v>
      </c>
      <c r="Y161" s="42">
        <f t="shared" ref="Y161:Y173" si="52">N161-X161</f>
        <v>1811.53</v>
      </c>
      <c r="Z161" s="42"/>
      <c r="AA161" s="43"/>
      <c r="AB161" s="43">
        <f t="shared" ref="AB161:AB173" si="53">ROUND(N161,0)</f>
        <v>1813</v>
      </c>
      <c r="AC161" s="52">
        <f t="shared" ref="AC161:AC173" si="54">N161-AB161</f>
        <v>-0.47000000000002728</v>
      </c>
    </row>
    <row r="162" spans="1:29" s="52" customFormat="1" ht="31.5" x14ac:dyDescent="0.2">
      <c r="A162" s="219">
        <f>_xlfn.AGGREGATE(3,3,$B$6:B162)</f>
        <v>156</v>
      </c>
      <c r="B162" s="236" t="s">
        <v>1212</v>
      </c>
      <c r="C162" s="320" t="s">
        <v>1325</v>
      </c>
      <c r="D162" s="304" t="s">
        <v>1326</v>
      </c>
      <c r="E162" s="321">
        <v>47447</v>
      </c>
      <c r="F162" s="236" t="s">
        <v>1218</v>
      </c>
      <c r="G162" s="218" t="s">
        <v>1216</v>
      </c>
      <c r="H162" s="51" t="s">
        <v>19</v>
      </c>
      <c r="I162" s="218">
        <v>4658790033669</v>
      </c>
      <c r="J162" s="218"/>
      <c r="K162" s="236" t="s">
        <v>1218</v>
      </c>
      <c r="L162" s="246" t="s">
        <v>1214</v>
      </c>
      <c r="M162" s="247">
        <v>1816.89</v>
      </c>
      <c r="N162" s="247">
        <v>1816.89</v>
      </c>
      <c r="O162" s="18">
        <f t="shared" si="45"/>
        <v>0</v>
      </c>
      <c r="P162" s="235">
        <v>1</v>
      </c>
      <c r="Q162" s="248"/>
      <c r="R162" s="106">
        <f t="shared" si="49"/>
        <v>0</v>
      </c>
      <c r="S162" s="241">
        <v>6.41</v>
      </c>
      <c r="T162" s="241">
        <v>6.2</v>
      </c>
      <c r="U162" s="36">
        <f t="shared" si="50"/>
        <v>0</v>
      </c>
      <c r="V162" s="36">
        <f t="shared" si="51"/>
        <v>0</v>
      </c>
      <c r="W162" s="36">
        <f t="shared" si="41"/>
        <v>0</v>
      </c>
      <c r="X162" s="41">
        <f>IFERROR(VLOOKUP(B162,Лист2!A:B,2,0),0)</f>
        <v>1</v>
      </c>
      <c r="Y162" s="42">
        <f t="shared" si="52"/>
        <v>1815.89</v>
      </c>
      <c r="Z162" s="42"/>
      <c r="AA162" s="43"/>
      <c r="AB162" s="43">
        <f t="shared" si="53"/>
        <v>1817</v>
      </c>
      <c r="AC162" s="52">
        <f t="shared" si="54"/>
        <v>-0.10999999999989996</v>
      </c>
    </row>
    <row r="163" spans="1:29" s="52" customFormat="1" ht="31.5" x14ac:dyDescent="0.2">
      <c r="A163" s="219">
        <f>_xlfn.AGGREGATE(3,3,$B$6:B163)</f>
        <v>157</v>
      </c>
      <c r="B163" s="236" t="s">
        <v>1219</v>
      </c>
      <c r="C163" s="320" t="s">
        <v>1320</v>
      </c>
      <c r="D163" s="320" t="s">
        <v>1321</v>
      </c>
      <c r="E163" s="321">
        <v>47418</v>
      </c>
      <c r="F163" s="236" t="s">
        <v>1224</v>
      </c>
      <c r="G163" s="218">
        <v>236031310301000</v>
      </c>
      <c r="H163" s="51" t="s">
        <v>19</v>
      </c>
      <c r="I163" s="218">
        <v>4658790080816</v>
      </c>
      <c r="J163" s="218"/>
      <c r="K163" s="236" t="s">
        <v>1224</v>
      </c>
      <c r="L163" s="264" t="s">
        <v>1226</v>
      </c>
      <c r="M163" s="247">
        <v>8166.91</v>
      </c>
      <c r="N163" s="247">
        <v>8166.91</v>
      </c>
      <c r="O163" s="18">
        <f t="shared" si="45"/>
        <v>0</v>
      </c>
      <c r="P163" s="235">
        <v>1</v>
      </c>
      <c r="Q163" s="248"/>
      <c r="R163" s="106">
        <f t="shared" si="49"/>
        <v>0</v>
      </c>
      <c r="S163" s="241">
        <v>5.78</v>
      </c>
      <c r="T163" s="241">
        <v>5.68</v>
      </c>
      <c r="U163" s="36">
        <f t="shared" si="50"/>
        <v>0</v>
      </c>
      <c r="V163" s="36">
        <f t="shared" si="51"/>
        <v>0</v>
      </c>
      <c r="W163" s="36">
        <f t="shared" si="41"/>
        <v>0</v>
      </c>
      <c r="X163" s="41">
        <f>IFERROR(VLOOKUP(B163,Лист2!A:B,2,0),0)</f>
        <v>0</v>
      </c>
      <c r="Y163" s="42">
        <f t="shared" si="52"/>
        <v>8166.91</v>
      </c>
      <c r="Z163" s="42"/>
      <c r="AA163" s="43"/>
      <c r="AB163" s="43">
        <f t="shared" si="53"/>
        <v>8167</v>
      </c>
      <c r="AC163" s="52">
        <f t="shared" si="54"/>
        <v>-9.0000000000145519E-2</v>
      </c>
    </row>
    <row r="164" spans="1:29" s="52" customFormat="1" ht="31.5" x14ac:dyDescent="0.2">
      <c r="A164" s="219">
        <f>_xlfn.AGGREGATE(3,3,$B$6:B164)</f>
        <v>158</v>
      </c>
      <c r="B164" s="236" t="s">
        <v>1220</v>
      </c>
      <c r="C164" s="320" t="s">
        <v>1320</v>
      </c>
      <c r="D164" s="320" t="s">
        <v>1321</v>
      </c>
      <c r="E164" s="321">
        <v>47418</v>
      </c>
      <c r="F164" s="236" t="s">
        <v>1225</v>
      </c>
      <c r="G164" s="218">
        <v>236031310401000</v>
      </c>
      <c r="H164" s="51" t="s">
        <v>19</v>
      </c>
      <c r="I164" s="218">
        <v>4658790080809</v>
      </c>
      <c r="J164" s="218"/>
      <c r="K164" s="236" t="s">
        <v>1225</v>
      </c>
      <c r="L164" s="264" t="s">
        <v>1227</v>
      </c>
      <c r="M164" s="247">
        <v>12439.53</v>
      </c>
      <c r="N164" s="247">
        <v>12439.53</v>
      </c>
      <c r="O164" s="18">
        <f t="shared" si="45"/>
        <v>0</v>
      </c>
      <c r="P164" s="235">
        <v>1</v>
      </c>
      <c r="Q164" s="248"/>
      <c r="R164" s="106">
        <f t="shared" si="49"/>
        <v>0</v>
      </c>
      <c r="S164" s="241">
        <v>7.56</v>
      </c>
      <c r="T164" s="241">
        <v>7.46</v>
      </c>
      <c r="U164" s="36">
        <f t="shared" si="50"/>
        <v>0</v>
      </c>
      <c r="V164" s="36">
        <f t="shared" si="51"/>
        <v>0</v>
      </c>
      <c r="W164" s="36">
        <f t="shared" si="41"/>
        <v>0</v>
      </c>
      <c r="X164" s="41">
        <f>IFERROR(VLOOKUP(B164,Лист2!A:B,2,0),0)</f>
        <v>0</v>
      </c>
      <c r="Y164" s="42">
        <f t="shared" si="52"/>
        <v>12439.53</v>
      </c>
      <c r="Z164" s="42"/>
      <c r="AA164" s="43"/>
      <c r="AB164" s="43">
        <f t="shared" si="53"/>
        <v>12440</v>
      </c>
      <c r="AC164" s="52">
        <f t="shared" si="54"/>
        <v>-0.46999999999934516</v>
      </c>
    </row>
    <row r="165" spans="1:29" s="52" customFormat="1" ht="31.5" x14ac:dyDescent="0.25">
      <c r="A165" s="219">
        <f>_xlfn.AGGREGATE(3,3,$B$6:B165)</f>
        <v>159</v>
      </c>
      <c r="B165" s="236" t="s">
        <v>1241</v>
      </c>
      <c r="C165" s="304" t="s">
        <v>1329</v>
      </c>
      <c r="D165" s="304"/>
      <c r="E165" s="311">
        <v>46497</v>
      </c>
      <c r="F165" s="236" t="s">
        <v>1247</v>
      </c>
      <c r="G165" s="218" t="s">
        <v>1264</v>
      </c>
      <c r="H165" s="51" t="s">
        <v>19</v>
      </c>
      <c r="I165" s="218">
        <v>4658790080755</v>
      </c>
      <c r="J165" s="218">
        <v>4658790080663</v>
      </c>
      <c r="K165" s="236" t="s">
        <v>1247</v>
      </c>
      <c r="L165" s="264" t="s">
        <v>1242</v>
      </c>
      <c r="M165" s="247"/>
      <c r="N165" s="247">
        <v>1054.5899999999999</v>
      </c>
      <c r="O165" s="18"/>
      <c r="P165" s="235">
        <v>9</v>
      </c>
      <c r="Q165" s="248"/>
      <c r="R165" s="107">
        <f t="shared" ref="R165" si="55">N165*Q165</f>
        <v>0</v>
      </c>
      <c r="S165" s="38">
        <v>0.5</v>
      </c>
      <c r="T165" s="38">
        <v>0.45500000000000002</v>
      </c>
      <c r="U165" s="38">
        <f t="shared" ref="U165:U169" si="56">Q165*S165</f>
        <v>0</v>
      </c>
      <c r="V165" s="38">
        <f t="shared" ref="V165:V169" si="57">Q165*T165</f>
        <v>0</v>
      </c>
      <c r="W165" s="36">
        <f t="shared" ref="W165" si="58">IF(H165="о",IF(Q165&gt;0,1,0),IF(H165="з",IF(Q165&gt;0,1,0),0))</f>
        <v>0</v>
      </c>
      <c r="X165" s="41">
        <f>IFERROR(VLOOKUP(B165,Лист2!A:B,2,0),0)</f>
        <v>0</v>
      </c>
      <c r="Y165" s="42">
        <f t="shared" ref="Y165" si="59">N165-X165</f>
        <v>1054.5899999999999</v>
      </c>
      <c r="Z165" s="42"/>
      <c r="AA165" s="43"/>
      <c r="AB165" s="43">
        <f t="shared" ref="AB165:AB169" si="60">ROUND(N165,0)</f>
        <v>1055</v>
      </c>
      <c r="AC165" s="52">
        <f t="shared" ref="AC165:AC169" si="61">N165-AB165</f>
        <v>-0.41000000000008185</v>
      </c>
    </row>
    <row r="166" spans="1:29" s="52" customFormat="1" ht="31.5" x14ac:dyDescent="0.2">
      <c r="A166" s="219">
        <f>_xlfn.AGGREGATE(3,3,$B$6:B166)</f>
        <v>160</v>
      </c>
      <c r="B166" s="236" t="s">
        <v>1240</v>
      </c>
      <c r="C166" s="320" t="s">
        <v>1332</v>
      </c>
      <c r="D166" s="304" t="s">
        <v>1333</v>
      </c>
      <c r="E166" s="321">
        <v>47602</v>
      </c>
      <c r="F166" s="236" t="s">
        <v>1248</v>
      </c>
      <c r="G166" s="218" t="s">
        <v>1265</v>
      </c>
      <c r="H166" s="51" t="s">
        <v>19</v>
      </c>
      <c r="I166" s="218">
        <v>4658790080724</v>
      </c>
      <c r="J166" s="218">
        <v>4658790080632</v>
      </c>
      <c r="K166" s="236" t="s">
        <v>1248</v>
      </c>
      <c r="L166" s="264" t="s">
        <v>1243</v>
      </c>
      <c r="M166" s="247"/>
      <c r="N166" s="247">
        <v>666.06</v>
      </c>
      <c r="O166" s="18"/>
      <c r="P166" s="235">
        <v>30</v>
      </c>
      <c r="Q166" s="248"/>
      <c r="R166" s="256"/>
      <c r="S166" s="235">
        <v>0.42</v>
      </c>
      <c r="T166" s="235">
        <v>0.39</v>
      </c>
      <c r="U166" s="235">
        <f t="shared" si="56"/>
        <v>0</v>
      </c>
      <c r="V166" s="235">
        <f t="shared" si="57"/>
        <v>0</v>
      </c>
      <c r="W166" s="227"/>
      <c r="X166" s="41">
        <f>IFERROR(VLOOKUP(B166,Лист2!A:B,2,0),0)</f>
        <v>0</v>
      </c>
      <c r="Y166" s="42"/>
      <c r="Z166" s="42"/>
      <c r="AA166" s="43"/>
      <c r="AB166" s="43">
        <f t="shared" si="60"/>
        <v>666</v>
      </c>
      <c r="AC166" s="52">
        <f t="shared" si="61"/>
        <v>5.999999999994543E-2</v>
      </c>
    </row>
    <row r="167" spans="1:29" s="52" customFormat="1" ht="31.5" x14ac:dyDescent="0.2">
      <c r="A167" s="219">
        <f>_xlfn.AGGREGATE(3,3,$B$6:B167)</f>
        <v>161</v>
      </c>
      <c r="B167" s="236" t="s">
        <v>1239</v>
      </c>
      <c r="C167" s="320" t="s">
        <v>1332</v>
      </c>
      <c r="D167" s="304" t="s">
        <v>1333</v>
      </c>
      <c r="E167" s="321">
        <v>47602</v>
      </c>
      <c r="F167" s="236" t="s">
        <v>1249</v>
      </c>
      <c r="G167" s="218" t="s">
        <v>1266</v>
      </c>
      <c r="H167" s="51" t="s">
        <v>19</v>
      </c>
      <c r="I167" s="218">
        <v>4658790080731</v>
      </c>
      <c r="J167" s="218">
        <v>4658790080649</v>
      </c>
      <c r="K167" s="236" t="s">
        <v>1249</v>
      </c>
      <c r="L167" s="264" t="s">
        <v>1244</v>
      </c>
      <c r="M167" s="247"/>
      <c r="N167" s="247">
        <v>710</v>
      </c>
      <c r="O167" s="18"/>
      <c r="P167" s="235">
        <v>30</v>
      </c>
      <c r="Q167" s="248"/>
      <c r="R167" s="256"/>
      <c r="S167" s="235">
        <v>0.59</v>
      </c>
      <c r="T167" s="235">
        <v>0.56000000000000005</v>
      </c>
      <c r="U167" s="235">
        <f t="shared" si="56"/>
        <v>0</v>
      </c>
      <c r="V167" s="235">
        <f t="shared" si="57"/>
        <v>0</v>
      </c>
      <c r="W167" s="227"/>
      <c r="X167" s="41">
        <f>IFERROR(VLOOKUP(B167,Лист2!A:B,2,0),0)</f>
        <v>0</v>
      </c>
      <c r="Y167" s="42"/>
      <c r="Z167" s="42"/>
      <c r="AA167" s="43"/>
      <c r="AB167" s="43">
        <f t="shared" si="60"/>
        <v>710</v>
      </c>
      <c r="AC167" s="52">
        <f t="shared" si="61"/>
        <v>0</v>
      </c>
    </row>
    <row r="168" spans="1:29" s="52" customFormat="1" ht="31.5" x14ac:dyDescent="0.2">
      <c r="A168" s="219">
        <f>_xlfn.AGGREGATE(3,3,$B$6:B168)</f>
        <v>162</v>
      </c>
      <c r="B168" s="236" t="s">
        <v>1238</v>
      </c>
      <c r="C168" s="320" t="s">
        <v>1332</v>
      </c>
      <c r="D168" s="304" t="s">
        <v>1333</v>
      </c>
      <c r="E168" s="321">
        <v>47602</v>
      </c>
      <c r="F168" s="236" t="s">
        <v>1250</v>
      </c>
      <c r="G168" s="218" t="s">
        <v>1267</v>
      </c>
      <c r="H168" s="51" t="s">
        <v>19</v>
      </c>
      <c r="I168" s="218">
        <v>4658790080748</v>
      </c>
      <c r="J168" s="218">
        <v>4658790080656</v>
      </c>
      <c r="K168" s="236" t="s">
        <v>1250</v>
      </c>
      <c r="L168" s="264" t="s">
        <v>1245</v>
      </c>
      <c r="M168" s="247"/>
      <c r="N168" s="247">
        <v>646.89</v>
      </c>
      <c r="O168" s="18"/>
      <c r="P168" s="235">
        <v>20</v>
      </c>
      <c r="Q168" s="248"/>
      <c r="R168" s="256"/>
      <c r="S168" s="235">
        <v>0.51</v>
      </c>
      <c r="T168" s="235">
        <v>0.48</v>
      </c>
      <c r="U168" s="235">
        <f t="shared" si="56"/>
        <v>0</v>
      </c>
      <c r="V168" s="235">
        <f t="shared" si="57"/>
        <v>0</v>
      </c>
      <c r="W168" s="227"/>
      <c r="X168" s="41">
        <f>IFERROR(VLOOKUP(B168,Лист2!A:B,2,0),0)</f>
        <v>0</v>
      </c>
      <c r="Y168" s="42"/>
      <c r="Z168" s="42"/>
      <c r="AA168" s="43"/>
      <c r="AB168" s="43">
        <f t="shared" si="60"/>
        <v>647</v>
      </c>
      <c r="AC168" s="52">
        <f t="shared" si="61"/>
        <v>-0.11000000000001364</v>
      </c>
    </row>
    <row r="169" spans="1:29" s="52" customFormat="1" ht="31.5" x14ac:dyDescent="0.2">
      <c r="A169" s="219">
        <f>_xlfn.AGGREGATE(3,3,$B$6:B169)</f>
        <v>163</v>
      </c>
      <c r="B169" s="236" t="s">
        <v>1237</v>
      </c>
      <c r="C169" s="320" t="s">
        <v>1332</v>
      </c>
      <c r="D169" s="304" t="s">
        <v>1333</v>
      </c>
      <c r="E169" s="321">
        <v>47602</v>
      </c>
      <c r="F169" s="236" t="s">
        <v>1251</v>
      </c>
      <c r="G169" s="218" t="s">
        <v>1268</v>
      </c>
      <c r="H169" s="51" t="s">
        <v>19</v>
      </c>
      <c r="I169" s="218">
        <v>4658790080717</v>
      </c>
      <c r="J169" s="218">
        <v>4658790080625</v>
      </c>
      <c r="K169" s="236" t="s">
        <v>1251</v>
      </c>
      <c r="L169" s="264" t="s">
        <v>1246</v>
      </c>
      <c r="M169" s="247"/>
      <c r="N169" s="247">
        <v>553.54</v>
      </c>
      <c r="O169" s="18"/>
      <c r="P169" s="235">
        <v>20</v>
      </c>
      <c r="Q169" s="248"/>
      <c r="R169" s="256"/>
      <c r="S169" s="235">
        <v>0.41</v>
      </c>
      <c r="T169" s="235">
        <v>0.38</v>
      </c>
      <c r="U169" s="235">
        <f t="shared" si="56"/>
        <v>0</v>
      </c>
      <c r="V169" s="235">
        <f t="shared" si="57"/>
        <v>0</v>
      </c>
      <c r="W169" s="227"/>
      <c r="X169" s="41">
        <f>IFERROR(VLOOKUP(B169,Лист2!A:B,2,0),0)</f>
        <v>0</v>
      </c>
      <c r="Y169" s="42"/>
      <c r="Z169" s="42"/>
      <c r="AA169" s="43"/>
      <c r="AB169" s="43">
        <f t="shared" si="60"/>
        <v>554</v>
      </c>
      <c r="AC169" s="52">
        <f t="shared" si="61"/>
        <v>-0.46000000000003638</v>
      </c>
    </row>
    <row r="170" spans="1:29" s="52" customFormat="1" ht="31.5" x14ac:dyDescent="0.25">
      <c r="A170" s="219">
        <f>_xlfn.AGGREGATE(3,3,$B$6:B170)</f>
        <v>164</v>
      </c>
      <c r="B170" s="236" t="s">
        <v>1221</v>
      </c>
      <c r="C170" s="304" t="s">
        <v>1329</v>
      </c>
      <c r="D170" s="304"/>
      <c r="E170" s="311">
        <v>46497</v>
      </c>
      <c r="F170" s="236" t="s">
        <v>1231</v>
      </c>
      <c r="G170" s="218">
        <v>236021230404020</v>
      </c>
      <c r="H170" s="51" t="s">
        <v>19</v>
      </c>
      <c r="I170" s="218">
        <v>4658790080793</v>
      </c>
      <c r="J170" s="218"/>
      <c r="K170" s="236" t="s">
        <v>1231</v>
      </c>
      <c r="L170" s="264" t="s">
        <v>1228</v>
      </c>
      <c r="M170" s="247">
        <v>5459.59</v>
      </c>
      <c r="N170" s="247">
        <v>5459.59</v>
      </c>
      <c r="O170" s="18">
        <f t="shared" si="45"/>
        <v>0</v>
      </c>
      <c r="P170" s="235">
        <v>1</v>
      </c>
      <c r="Q170" s="248"/>
      <c r="R170" s="106">
        <f t="shared" si="49"/>
        <v>0</v>
      </c>
      <c r="S170" s="241">
        <v>6.52</v>
      </c>
      <c r="T170" s="241">
        <v>6.5</v>
      </c>
      <c r="U170" s="36">
        <f t="shared" si="50"/>
        <v>0</v>
      </c>
      <c r="V170" s="36">
        <f t="shared" si="51"/>
        <v>0</v>
      </c>
      <c r="W170" s="36">
        <f t="shared" si="41"/>
        <v>0</v>
      </c>
      <c r="X170" s="41">
        <f>IFERROR(VLOOKUP(B170,Лист2!A:B,2,0),0)</f>
        <v>0</v>
      </c>
      <c r="Y170" s="42">
        <f t="shared" si="52"/>
        <v>5459.59</v>
      </c>
      <c r="Z170" s="42"/>
      <c r="AA170" s="43"/>
      <c r="AB170" s="43">
        <f t="shared" si="53"/>
        <v>5460</v>
      </c>
      <c r="AC170" s="52">
        <f t="shared" si="54"/>
        <v>-0.40999999999985448</v>
      </c>
    </row>
    <row r="171" spans="1:29" s="52" customFormat="1" ht="31.5" x14ac:dyDescent="0.25">
      <c r="A171" s="219">
        <f>_xlfn.AGGREGATE(3,3,$B$6:B171)</f>
        <v>165</v>
      </c>
      <c r="B171" s="236" t="s">
        <v>1222</v>
      </c>
      <c r="C171" s="304" t="s">
        <v>1329</v>
      </c>
      <c r="D171" s="304"/>
      <c r="E171" s="311">
        <v>46497</v>
      </c>
      <c r="F171" s="236" t="s">
        <v>1232</v>
      </c>
      <c r="G171" s="218">
        <v>236021230404120</v>
      </c>
      <c r="H171" s="51" t="s">
        <v>19</v>
      </c>
      <c r="I171" s="218">
        <v>4658790080786</v>
      </c>
      <c r="J171" s="218"/>
      <c r="K171" s="236" t="s">
        <v>1232</v>
      </c>
      <c r="L171" s="264" t="s">
        <v>1229</v>
      </c>
      <c r="M171" s="247">
        <v>5448.84</v>
      </c>
      <c r="N171" s="247">
        <v>5448.84</v>
      </c>
      <c r="O171" s="18">
        <f t="shared" si="45"/>
        <v>0</v>
      </c>
      <c r="P171" s="235">
        <v>1</v>
      </c>
      <c r="Q171" s="248"/>
      <c r="R171" s="106">
        <f t="shared" si="49"/>
        <v>0</v>
      </c>
      <c r="S171" s="241">
        <v>4.82</v>
      </c>
      <c r="T171" s="241">
        <v>4.8</v>
      </c>
      <c r="U171" s="36">
        <f t="shared" si="50"/>
        <v>0</v>
      </c>
      <c r="V171" s="36">
        <f t="shared" si="51"/>
        <v>0</v>
      </c>
      <c r="W171" s="36">
        <f t="shared" si="41"/>
        <v>0</v>
      </c>
      <c r="X171" s="41">
        <f>IFERROR(VLOOKUP(B171,Лист2!A:B,2,0),0)</f>
        <v>0</v>
      </c>
      <c r="Y171" s="42">
        <f t="shared" si="52"/>
        <v>5448.84</v>
      </c>
      <c r="Z171" s="42"/>
      <c r="AA171" s="43"/>
      <c r="AB171" s="43">
        <f t="shared" si="53"/>
        <v>5449</v>
      </c>
      <c r="AC171" s="52">
        <f t="shared" si="54"/>
        <v>-0.15999999999985448</v>
      </c>
    </row>
    <row r="172" spans="1:29" s="52" customFormat="1" ht="31.5" x14ac:dyDescent="0.25">
      <c r="A172" s="219">
        <f>_xlfn.AGGREGATE(3,3,$B$6:B172)</f>
        <v>166</v>
      </c>
      <c r="B172" s="236" t="s">
        <v>1223</v>
      </c>
      <c r="C172" s="304" t="s">
        <v>1329</v>
      </c>
      <c r="D172" s="304"/>
      <c r="E172" s="311">
        <v>46497</v>
      </c>
      <c r="F172" s="236" t="s">
        <v>1233</v>
      </c>
      <c r="G172" s="218">
        <v>236021300102700</v>
      </c>
      <c r="H172" s="51" t="s">
        <v>19</v>
      </c>
      <c r="I172" s="218">
        <v>4658790080779</v>
      </c>
      <c r="J172" s="218"/>
      <c r="K172" s="236" t="s">
        <v>1233</v>
      </c>
      <c r="L172" s="264" t="s">
        <v>1230</v>
      </c>
      <c r="M172" s="247">
        <v>4990.43</v>
      </c>
      <c r="N172" s="247">
        <v>4990.43</v>
      </c>
      <c r="O172" s="18">
        <f t="shared" si="45"/>
        <v>0</v>
      </c>
      <c r="P172" s="235">
        <v>1</v>
      </c>
      <c r="Q172" s="248"/>
      <c r="R172" s="106">
        <f t="shared" si="49"/>
        <v>0</v>
      </c>
      <c r="S172" s="241">
        <v>4.26</v>
      </c>
      <c r="T172" s="241">
        <v>4.24</v>
      </c>
      <c r="U172" s="36">
        <f t="shared" si="50"/>
        <v>0</v>
      </c>
      <c r="V172" s="36">
        <f t="shared" si="51"/>
        <v>0</v>
      </c>
      <c r="W172" s="36">
        <f t="shared" si="41"/>
        <v>0</v>
      </c>
      <c r="X172" s="41">
        <f>IFERROR(VLOOKUP(B172,Лист2!A:B,2,0),0)</f>
        <v>0</v>
      </c>
      <c r="Y172" s="42">
        <f t="shared" si="52"/>
        <v>4990.43</v>
      </c>
      <c r="Z172" s="42"/>
      <c r="AA172" s="43"/>
      <c r="AB172" s="43">
        <f t="shared" si="53"/>
        <v>4990</v>
      </c>
      <c r="AC172" s="52">
        <f t="shared" si="54"/>
        <v>0.43000000000029104</v>
      </c>
    </row>
    <row r="173" spans="1:29" s="52" customFormat="1" ht="31.5" x14ac:dyDescent="0.2">
      <c r="A173" s="219">
        <f>_xlfn.AGGREGATE(3,3,$B$6:B173)</f>
        <v>167</v>
      </c>
      <c r="B173" s="37" t="s">
        <v>552</v>
      </c>
      <c r="C173" s="320" t="s">
        <v>1345</v>
      </c>
      <c r="D173" s="304" t="s">
        <v>1344</v>
      </c>
      <c r="E173" s="321">
        <v>46598</v>
      </c>
      <c r="F173" s="37" t="s">
        <v>553</v>
      </c>
      <c r="G173" s="91" t="s">
        <v>554</v>
      </c>
      <c r="H173" s="51" t="s">
        <v>19</v>
      </c>
      <c r="I173" s="91">
        <v>1802008221666</v>
      </c>
      <c r="J173" s="91">
        <v>4658790008247</v>
      </c>
      <c r="K173" s="232" t="s">
        <v>553</v>
      </c>
      <c r="L173" s="39" t="s">
        <v>555</v>
      </c>
      <c r="M173" s="103">
        <v>1856.44</v>
      </c>
      <c r="N173" s="103">
        <v>1856.44</v>
      </c>
      <c r="O173" s="18">
        <f t="shared" si="45"/>
        <v>0</v>
      </c>
      <c r="P173" s="36">
        <v>10</v>
      </c>
      <c r="Q173" s="120"/>
      <c r="R173" s="106">
        <f t="shared" si="49"/>
        <v>0</v>
      </c>
      <c r="S173" s="242">
        <v>1.02</v>
      </c>
      <c r="T173" s="242">
        <v>0.97</v>
      </c>
      <c r="U173" s="36">
        <f t="shared" si="50"/>
        <v>0</v>
      </c>
      <c r="V173" s="36">
        <f t="shared" si="51"/>
        <v>0</v>
      </c>
      <c r="W173" s="36">
        <f t="shared" si="41"/>
        <v>0</v>
      </c>
      <c r="X173" s="41">
        <f>IFERROR(VLOOKUP(B173,Лист2!A:B,2,0),0)</f>
        <v>1</v>
      </c>
      <c r="Y173" s="42">
        <f t="shared" si="52"/>
        <v>1855.44</v>
      </c>
      <c r="Z173" s="42"/>
      <c r="AA173" s="43"/>
      <c r="AB173" s="43">
        <f t="shared" si="53"/>
        <v>1856</v>
      </c>
      <c r="AC173" s="52">
        <f t="shared" si="54"/>
        <v>0.44000000000005457</v>
      </c>
    </row>
    <row r="174" spans="1:29" s="52" customFormat="1" ht="31.5" x14ac:dyDescent="0.2">
      <c r="A174" s="219">
        <f>_xlfn.AGGREGATE(3,3,$B$6:B174)</f>
        <v>168</v>
      </c>
      <c r="B174" s="37" t="s">
        <v>556</v>
      </c>
      <c r="C174" s="320" t="s">
        <v>1345</v>
      </c>
      <c r="D174" s="304" t="s">
        <v>1344</v>
      </c>
      <c r="E174" s="321">
        <v>46598</v>
      </c>
      <c r="F174" s="37" t="s">
        <v>557</v>
      </c>
      <c r="G174" s="91">
        <v>4693414056</v>
      </c>
      <c r="H174" s="38" t="s">
        <v>19</v>
      </c>
      <c r="I174" s="91">
        <v>1902008221212</v>
      </c>
      <c r="J174" s="91">
        <v>4658790009008</v>
      </c>
      <c r="K174" s="227" t="s">
        <v>558</v>
      </c>
      <c r="L174" s="39" t="s">
        <v>559</v>
      </c>
      <c r="M174" s="103">
        <v>526.64</v>
      </c>
      <c r="N174" s="103">
        <v>526.64</v>
      </c>
      <c r="O174" s="18">
        <f t="shared" si="45"/>
        <v>0</v>
      </c>
      <c r="P174" s="40">
        <v>20</v>
      </c>
      <c r="Q174" s="120"/>
      <c r="R174" s="106">
        <f t="shared" si="49"/>
        <v>0</v>
      </c>
      <c r="S174" s="244">
        <v>0.51</v>
      </c>
      <c r="T174" s="242">
        <v>0.48</v>
      </c>
      <c r="U174" s="36">
        <f t="shared" si="50"/>
        <v>0</v>
      </c>
      <c r="V174" s="36">
        <f t="shared" si="51"/>
        <v>0</v>
      </c>
      <c r="W174" s="36">
        <f t="shared" si="41"/>
        <v>0</v>
      </c>
      <c r="X174" s="41">
        <f>IFERROR(VLOOKUP(B174,Лист2!A:B,2,0),0)</f>
        <v>1</v>
      </c>
      <c r="Y174" s="42">
        <f t="shared" si="39"/>
        <v>525.64</v>
      </c>
      <c r="Z174" s="42"/>
      <c r="AA174" s="43"/>
      <c r="AB174" s="43">
        <f t="shared" si="43"/>
        <v>527</v>
      </c>
      <c r="AC174" s="52">
        <f t="shared" si="44"/>
        <v>-0.36000000000001364</v>
      </c>
    </row>
    <row r="175" spans="1:29" s="52" customFormat="1" ht="31.5" x14ac:dyDescent="0.2">
      <c r="A175" s="219">
        <f>_xlfn.AGGREGATE(3,3,$B$6:B175)</f>
        <v>169</v>
      </c>
      <c r="B175" s="37" t="s">
        <v>560</v>
      </c>
      <c r="C175" s="320" t="s">
        <v>1345</v>
      </c>
      <c r="D175" s="304" t="s">
        <v>1344</v>
      </c>
      <c r="E175" s="321">
        <v>46598</v>
      </c>
      <c r="F175" s="37" t="s">
        <v>561</v>
      </c>
      <c r="G175" s="91">
        <v>4693414057</v>
      </c>
      <c r="H175" s="38" t="s">
        <v>19</v>
      </c>
      <c r="I175" s="91">
        <v>1902008221205</v>
      </c>
      <c r="J175" s="91">
        <v>4658790009015</v>
      </c>
      <c r="K175" s="227" t="s">
        <v>562</v>
      </c>
      <c r="L175" s="39" t="s">
        <v>563</v>
      </c>
      <c r="M175" s="103">
        <v>526.64</v>
      </c>
      <c r="N175" s="103">
        <v>526.64</v>
      </c>
      <c r="O175" s="18">
        <f t="shared" si="45"/>
        <v>0</v>
      </c>
      <c r="P175" s="40">
        <v>20</v>
      </c>
      <c r="Q175" s="120"/>
      <c r="R175" s="106">
        <f t="shared" si="49"/>
        <v>0</v>
      </c>
      <c r="S175" s="244">
        <v>0.51</v>
      </c>
      <c r="T175" s="242">
        <v>0.48</v>
      </c>
      <c r="U175" s="36">
        <f t="shared" si="50"/>
        <v>0</v>
      </c>
      <c r="V175" s="36">
        <f t="shared" si="51"/>
        <v>0</v>
      </c>
      <c r="W175" s="36">
        <f t="shared" si="41"/>
        <v>0</v>
      </c>
      <c r="X175" s="41">
        <f>IFERROR(VLOOKUP(B175,Лист2!A:B,2,0),0)</f>
        <v>1</v>
      </c>
      <c r="Y175" s="42">
        <f t="shared" si="39"/>
        <v>525.64</v>
      </c>
      <c r="Z175" s="42"/>
      <c r="AA175" s="43"/>
      <c r="AB175" s="43">
        <f t="shared" si="43"/>
        <v>527</v>
      </c>
      <c r="AC175" s="52">
        <f t="shared" si="44"/>
        <v>-0.36000000000001364</v>
      </c>
    </row>
    <row r="176" spans="1:29" s="52" customFormat="1" ht="31.5" x14ac:dyDescent="0.25">
      <c r="A176" s="219">
        <f>_xlfn.AGGREGATE(3,3,$B$6:B176)</f>
        <v>170</v>
      </c>
      <c r="B176" s="37" t="s">
        <v>564</v>
      </c>
      <c r="C176" s="304" t="s">
        <v>1329</v>
      </c>
      <c r="D176" s="304"/>
      <c r="E176" s="311">
        <v>46497</v>
      </c>
      <c r="F176" s="37" t="s">
        <v>565</v>
      </c>
      <c r="G176" s="91">
        <v>4692201025</v>
      </c>
      <c r="H176" s="51" t="s">
        <v>324</v>
      </c>
      <c r="I176" s="91">
        <v>1702008221003</v>
      </c>
      <c r="J176" s="91">
        <v>4658790008407</v>
      </c>
      <c r="K176" s="232" t="s">
        <v>565</v>
      </c>
      <c r="L176" s="39" t="s">
        <v>566</v>
      </c>
      <c r="M176" s="103">
        <v>517.49</v>
      </c>
      <c r="N176" s="103">
        <v>517.49</v>
      </c>
      <c r="O176" s="18">
        <f t="shared" si="45"/>
        <v>0</v>
      </c>
      <c r="P176" s="36">
        <v>35</v>
      </c>
      <c r="Q176" s="120"/>
      <c r="R176" s="106">
        <f t="shared" si="49"/>
        <v>0</v>
      </c>
      <c r="S176" s="242">
        <v>0.65</v>
      </c>
      <c r="T176" s="242">
        <v>0.62</v>
      </c>
      <c r="U176" s="36">
        <f t="shared" si="50"/>
        <v>0</v>
      </c>
      <c r="V176" s="36">
        <f t="shared" si="51"/>
        <v>0</v>
      </c>
      <c r="W176" s="36">
        <f t="shared" si="41"/>
        <v>0</v>
      </c>
      <c r="X176" s="41">
        <f>IFERROR(VLOOKUP(B176,Лист2!A:B,2,0),0)</f>
        <v>1</v>
      </c>
      <c r="Y176" s="42">
        <f t="shared" si="39"/>
        <v>516.49</v>
      </c>
      <c r="Z176" s="42"/>
      <c r="AA176" s="43"/>
      <c r="AB176" s="43">
        <f t="shared" si="43"/>
        <v>517</v>
      </c>
      <c r="AC176" s="52">
        <f t="shared" si="44"/>
        <v>0.49000000000000909</v>
      </c>
    </row>
    <row r="177" spans="1:29" s="52" customFormat="1" ht="19.5" customHeight="1" x14ac:dyDescent="0.25">
      <c r="A177" s="90">
        <f>_xlfn.AGGREGATE(3,3,$B$6:B177)</f>
        <v>170</v>
      </c>
      <c r="B177" s="54"/>
      <c r="C177" s="293"/>
      <c r="D177" s="293"/>
      <c r="E177" s="308"/>
      <c r="F177" s="56" t="s">
        <v>567</v>
      </c>
      <c r="G177" s="99"/>
      <c r="H177" s="1"/>
      <c r="I177" s="99"/>
      <c r="J177" s="99"/>
      <c r="K177" s="233"/>
      <c r="L177" s="1">
        <v>0</v>
      </c>
      <c r="M177" s="105">
        <v>0</v>
      </c>
      <c r="N177" s="105">
        <v>0</v>
      </c>
      <c r="O177" s="55"/>
      <c r="P177" s="1"/>
      <c r="Q177" s="121"/>
      <c r="R177" s="105"/>
      <c r="S177" s="1"/>
      <c r="T177" s="1"/>
      <c r="U177" s="54"/>
      <c r="V177" s="54"/>
      <c r="W177" s="36">
        <f t="shared" si="41"/>
        <v>0</v>
      </c>
      <c r="X177" s="41">
        <f>IFERROR(VLOOKUP(B177,Лист2!A:B,2,0),0)</f>
        <v>0</v>
      </c>
      <c r="Y177" s="42">
        <f t="shared" si="39"/>
        <v>0</v>
      </c>
      <c r="Z177" s="42"/>
      <c r="AA177" s="43"/>
      <c r="AB177" s="43">
        <f t="shared" si="43"/>
        <v>0</v>
      </c>
      <c r="AC177" s="52">
        <f t="shared" si="44"/>
        <v>0</v>
      </c>
    </row>
    <row r="178" spans="1:29" s="52" customFormat="1" ht="31.5" x14ac:dyDescent="0.2">
      <c r="A178" s="89">
        <f>_xlfn.AGGREGATE(3,3,$B$6:B178)</f>
        <v>171</v>
      </c>
      <c r="B178" s="37" t="s">
        <v>568</v>
      </c>
      <c r="C178" s="320" t="s">
        <v>1340</v>
      </c>
      <c r="D178" s="304" t="s">
        <v>1341</v>
      </c>
      <c r="E178" s="321">
        <v>47019</v>
      </c>
      <c r="F178" s="37" t="s">
        <v>569</v>
      </c>
      <c r="G178" s="91">
        <v>2217341402910</v>
      </c>
      <c r="H178" s="38" t="s">
        <v>324</v>
      </c>
      <c r="I178" s="91">
        <v>4612728050289</v>
      </c>
      <c r="J178" s="91">
        <v>4658790009022</v>
      </c>
      <c r="K178" s="227" t="s">
        <v>570</v>
      </c>
      <c r="L178" s="39" t="s">
        <v>571</v>
      </c>
      <c r="M178" s="103">
        <v>1368.44</v>
      </c>
      <c r="N178" s="103">
        <v>1368.44</v>
      </c>
      <c r="O178" s="18">
        <f t="shared" si="45"/>
        <v>0</v>
      </c>
      <c r="P178" s="50">
        <v>9</v>
      </c>
      <c r="Q178" s="120"/>
      <c r="R178" s="104">
        <f t="shared" ref="R178:R185" si="62">N178*Q178</f>
        <v>0</v>
      </c>
      <c r="S178" s="50">
        <v>1.48</v>
      </c>
      <c r="T178" s="38">
        <v>1.44</v>
      </c>
      <c r="U178" s="36">
        <f t="shared" ref="U178:U185" si="63">Q178*S178</f>
        <v>0</v>
      </c>
      <c r="V178" s="36">
        <f t="shared" ref="V178:V185" si="64">Q178*T178</f>
        <v>0</v>
      </c>
      <c r="W178" s="36">
        <f t="shared" si="41"/>
        <v>0</v>
      </c>
      <c r="X178" s="41">
        <f>IFERROR(VLOOKUP(B178,Лист2!A:B,2,0),0)</f>
        <v>1</v>
      </c>
      <c r="Y178" s="42">
        <f t="shared" si="39"/>
        <v>1367.44</v>
      </c>
      <c r="Z178" s="42"/>
      <c r="AA178" s="43"/>
      <c r="AB178" s="43">
        <f t="shared" si="43"/>
        <v>1368</v>
      </c>
      <c r="AC178" s="52">
        <f t="shared" si="44"/>
        <v>0.44000000000005457</v>
      </c>
    </row>
    <row r="179" spans="1:29" s="52" customFormat="1" ht="31.5" x14ac:dyDescent="0.25">
      <c r="A179" s="89">
        <f>_xlfn.AGGREGATE(3,3,$B$6:B179)</f>
        <v>172</v>
      </c>
      <c r="B179" s="51" t="s">
        <v>572</v>
      </c>
      <c r="C179" s="304" t="s">
        <v>1329</v>
      </c>
      <c r="D179" s="304"/>
      <c r="E179" s="311">
        <v>46497</v>
      </c>
      <c r="F179" s="37" t="s">
        <v>573</v>
      </c>
      <c r="G179" s="91">
        <v>31022201025</v>
      </c>
      <c r="H179" s="49" t="s">
        <v>324</v>
      </c>
      <c r="I179" s="91">
        <v>1902008221960</v>
      </c>
      <c r="J179" s="91">
        <v>4658790008124</v>
      </c>
      <c r="K179" s="229" t="s">
        <v>573</v>
      </c>
      <c r="L179" s="39" t="s">
        <v>574</v>
      </c>
      <c r="M179" s="103">
        <v>503.25</v>
      </c>
      <c r="N179" s="103">
        <v>503.25</v>
      </c>
      <c r="O179" s="18">
        <f t="shared" si="45"/>
        <v>0</v>
      </c>
      <c r="P179" s="50">
        <v>35</v>
      </c>
      <c r="Q179" s="120"/>
      <c r="R179" s="107">
        <f t="shared" si="62"/>
        <v>0</v>
      </c>
      <c r="S179" s="38">
        <v>0.61</v>
      </c>
      <c r="T179" s="38">
        <v>0.57999999999999996</v>
      </c>
      <c r="U179" s="36">
        <f t="shared" si="63"/>
        <v>0</v>
      </c>
      <c r="V179" s="36">
        <f t="shared" si="64"/>
        <v>0</v>
      </c>
      <c r="W179" s="36">
        <f t="shared" si="41"/>
        <v>0</v>
      </c>
      <c r="X179" s="41">
        <f>IFERROR(VLOOKUP(B179,Лист2!A:B,2,0),0)</f>
        <v>1</v>
      </c>
      <c r="Y179" s="42">
        <f t="shared" si="39"/>
        <v>502.25</v>
      </c>
      <c r="Z179" s="42"/>
      <c r="AA179" s="43"/>
      <c r="AB179" s="43">
        <f t="shared" si="43"/>
        <v>503</v>
      </c>
      <c r="AC179" s="52">
        <f t="shared" si="44"/>
        <v>0.25</v>
      </c>
    </row>
    <row r="180" spans="1:29" s="52" customFormat="1" ht="31.5" x14ac:dyDescent="0.2">
      <c r="A180" s="89">
        <f>_xlfn.AGGREGATE(3,3,$B$6:B180)</f>
        <v>173</v>
      </c>
      <c r="B180" s="51" t="s">
        <v>575</v>
      </c>
      <c r="C180" s="320" t="s">
        <v>1345</v>
      </c>
      <c r="D180" s="304" t="s">
        <v>1344</v>
      </c>
      <c r="E180" s="321">
        <v>46598</v>
      </c>
      <c r="F180" s="46" t="s">
        <v>576</v>
      </c>
      <c r="G180" s="91" t="s">
        <v>577</v>
      </c>
      <c r="H180" s="49" t="s">
        <v>324</v>
      </c>
      <c r="I180" s="91">
        <v>1802008221253</v>
      </c>
      <c r="J180" s="91">
        <v>4658790008131</v>
      </c>
      <c r="K180" s="229" t="s">
        <v>576</v>
      </c>
      <c r="L180" s="39" t="s">
        <v>578</v>
      </c>
      <c r="M180" s="103">
        <v>964.81</v>
      </c>
      <c r="N180" s="103">
        <v>964.81</v>
      </c>
      <c r="O180" s="18">
        <f t="shared" si="45"/>
        <v>0</v>
      </c>
      <c r="P180" s="50">
        <v>9</v>
      </c>
      <c r="Q180" s="120"/>
      <c r="R180" s="107">
        <f t="shared" si="62"/>
        <v>0</v>
      </c>
      <c r="S180" s="38">
        <v>1.45</v>
      </c>
      <c r="T180" s="38">
        <v>1.39</v>
      </c>
      <c r="U180" s="36">
        <f t="shared" si="63"/>
        <v>0</v>
      </c>
      <c r="V180" s="36">
        <f t="shared" si="64"/>
        <v>0</v>
      </c>
      <c r="W180" s="36">
        <f t="shared" si="41"/>
        <v>0</v>
      </c>
      <c r="X180" s="41">
        <f>IFERROR(VLOOKUP(B180,Лист2!A:B,2,0),0)</f>
        <v>1</v>
      </c>
      <c r="Y180" s="42">
        <f t="shared" si="39"/>
        <v>963.81</v>
      </c>
      <c r="Z180" s="42"/>
      <c r="AA180" s="43"/>
      <c r="AB180" s="43">
        <f t="shared" si="43"/>
        <v>965</v>
      </c>
      <c r="AC180" s="52">
        <f t="shared" si="44"/>
        <v>-0.19000000000005457</v>
      </c>
    </row>
    <row r="181" spans="1:29" s="52" customFormat="1" ht="31.5" x14ac:dyDescent="0.2">
      <c r="A181" s="89">
        <f>_xlfn.AGGREGATE(3,3,$B$6:B181)</f>
        <v>174</v>
      </c>
      <c r="B181" s="51" t="s">
        <v>579</v>
      </c>
      <c r="C181" s="320" t="s">
        <v>1345</v>
      </c>
      <c r="D181" s="304" t="s">
        <v>1344</v>
      </c>
      <c r="E181" s="321">
        <v>46598</v>
      </c>
      <c r="F181" s="46" t="s">
        <v>580</v>
      </c>
      <c r="G181" s="91" t="s">
        <v>581</v>
      </c>
      <c r="H181" s="49" t="s">
        <v>324</v>
      </c>
      <c r="I181" s="91">
        <v>1802008221246</v>
      </c>
      <c r="J181" s="91">
        <v>4658790008148</v>
      </c>
      <c r="K181" s="229" t="s">
        <v>580</v>
      </c>
      <c r="L181" s="39" t="s">
        <v>582</v>
      </c>
      <c r="M181" s="103">
        <v>871.29</v>
      </c>
      <c r="N181" s="103">
        <v>871.29</v>
      </c>
      <c r="O181" s="18">
        <f t="shared" si="45"/>
        <v>0</v>
      </c>
      <c r="P181" s="50">
        <v>9</v>
      </c>
      <c r="Q181" s="120"/>
      <c r="R181" s="107">
        <f t="shared" si="62"/>
        <v>0</v>
      </c>
      <c r="S181" s="38">
        <v>1.07</v>
      </c>
      <c r="T181" s="38">
        <v>1.01</v>
      </c>
      <c r="U181" s="36">
        <f t="shared" si="63"/>
        <v>0</v>
      </c>
      <c r="V181" s="36">
        <f t="shared" si="64"/>
        <v>0</v>
      </c>
      <c r="W181" s="36">
        <f t="shared" si="41"/>
        <v>0</v>
      </c>
      <c r="X181" s="41">
        <f>IFERROR(VLOOKUP(B181,Лист2!A:B,2,0),0)</f>
        <v>1</v>
      </c>
      <c r="Y181" s="42">
        <f t="shared" si="39"/>
        <v>870.29</v>
      </c>
      <c r="Z181" s="42"/>
      <c r="AA181" s="43"/>
      <c r="AB181" s="43">
        <f t="shared" si="43"/>
        <v>871</v>
      </c>
      <c r="AC181" s="52">
        <f t="shared" si="44"/>
        <v>0.28999999999996362</v>
      </c>
    </row>
    <row r="182" spans="1:29" s="52" customFormat="1" ht="31.5" x14ac:dyDescent="0.2">
      <c r="A182" s="89">
        <f>_xlfn.AGGREGATE(3,3,$B$6:B182)</f>
        <v>175</v>
      </c>
      <c r="B182" s="37" t="s">
        <v>583</v>
      </c>
      <c r="C182" s="320" t="s">
        <v>1343</v>
      </c>
      <c r="D182" s="304" t="s">
        <v>1342</v>
      </c>
      <c r="E182" s="321">
        <v>47056</v>
      </c>
      <c r="F182" s="37" t="s">
        <v>584</v>
      </c>
      <c r="G182" s="91" t="s">
        <v>585</v>
      </c>
      <c r="H182" s="49" t="s">
        <v>324</v>
      </c>
      <c r="I182" s="91">
        <v>4630017784943</v>
      </c>
      <c r="J182" s="91">
        <v>4658790009527</v>
      </c>
      <c r="K182" s="229" t="s">
        <v>584</v>
      </c>
      <c r="L182" s="39" t="s">
        <v>586</v>
      </c>
      <c r="M182" s="103">
        <v>872.3</v>
      </c>
      <c r="N182" s="103">
        <v>872.3</v>
      </c>
      <c r="O182" s="18">
        <f t="shared" si="45"/>
        <v>0</v>
      </c>
      <c r="P182" s="50">
        <v>9</v>
      </c>
      <c r="Q182" s="120"/>
      <c r="R182" s="107">
        <f t="shared" si="62"/>
        <v>0</v>
      </c>
      <c r="S182" s="38">
        <v>0.78</v>
      </c>
      <c r="T182" s="38">
        <v>0.74</v>
      </c>
      <c r="U182" s="36">
        <f t="shared" si="63"/>
        <v>0</v>
      </c>
      <c r="V182" s="36">
        <f t="shared" si="64"/>
        <v>0</v>
      </c>
      <c r="W182" s="36">
        <f t="shared" si="41"/>
        <v>0</v>
      </c>
      <c r="X182" s="41">
        <f>IFERROR(VLOOKUP(B182,Лист2!A:B,2,0),0)</f>
        <v>1</v>
      </c>
      <c r="Y182" s="42">
        <f t="shared" si="39"/>
        <v>871.3</v>
      </c>
      <c r="Z182" s="42"/>
      <c r="AA182" s="43"/>
      <c r="AB182" s="43">
        <f t="shared" si="43"/>
        <v>872</v>
      </c>
      <c r="AC182" s="52">
        <f t="shared" si="44"/>
        <v>0.29999999999995453</v>
      </c>
    </row>
    <row r="183" spans="1:29" s="52" customFormat="1" ht="31.5" x14ac:dyDescent="0.2">
      <c r="A183" s="89">
        <f>_xlfn.AGGREGATE(3,3,$B$6:B183)</f>
        <v>176</v>
      </c>
      <c r="B183" s="37" t="s">
        <v>587</v>
      </c>
      <c r="C183" s="320" t="s">
        <v>1343</v>
      </c>
      <c r="D183" s="304" t="s">
        <v>1342</v>
      </c>
      <c r="E183" s="321">
        <v>47056</v>
      </c>
      <c r="F183" s="37" t="s">
        <v>588</v>
      </c>
      <c r="G183" s="91" t="s">
        <v>589</v>
      </c>
      <c r="H183" s="49" t="s">
        <v>324</v>
      </c>
      <c r="I183" s="91">
        <v>4630017784950</v>
      </c>
      <c r="J183" s="91">
        <v>4658790009510</v>
      </c>
      <c r="K183" s="229" t="s">
        <v>588</v>
      </c>
      <c r="L183" s="39" t="s">
        <v>590</v>
      </c>
      <c r="M183" s="103">
        <v>906.86</v>
      </c>
      <c r="N183" s="103">
        <v>906.86</v>
      </c>
      <c r="O183" s="18">
        <f t="shared" si="45"/>
        <v>0</v>
      </c>
      <c r="P183" s="50">
        <v>9</v>
      </c>
      <c r="Q183" s="120"/>
      <c r="R183" s="107">
        <f t="shared" si="62"/>
        <v>0</v>
      </c>
      <c r="S183" s="38">
        <v>1.1100000000000001</v>
      </c>
      <c r="T183" s="38">
        <v>1.08</v>
      </c>
      <c r="U183" s="36">
        <f t="shared" si="63"/>
        <v>0</v>
      </c>
      <c r="V183" s="36">
        <f t="shared" si="64"/>
        <v>0</v>
      </c>
      <c r="W183" s="36">
        <f t="shared" si="41"/>
        <v>0</v>
      </c>
      <c r="X183" s="41">
        <f>IFERROR(VLOOKUP(B183,Лист2!A:B,2,0),0)</f>
        <v>1</v>
      </c>
      <c r="Y183" s="42">
        <f t="shared" si="39"/>
        <v>905.86</v>
      </c>
      <c r="Z183" s="42"/>
      <c r="AA183" s="43"/>
      <c r="AB183" s="43">
        <f t="shared" si="43"/>
        <v>907</v>
      </c>
      <c r="AC183" s="52">
        <f t="shared" si="44"/>
        <v>-0.13999999999998636</v>
      </c>
    </row>
    <row r="184" spans="1:29" s="52" customFormat="1" ht="31.5" x14ac:dyDescent="0.2">
      <c r="A184" s="89">
        <f>_xlfn.AGGREGATE(3,3,$B$6:B184)</f>
        <v>177</v>
      </c>
      <c r="B184" s="37" t="s">
        <v>591</v>
      </c>
      <c r="C184" s="320" t="s">
        <v>1332</v>
      </c>
      <c r="D184" s="304" t="s">
        <v>1333</v>
      </c>
      <c r="E184" s="321">
        <v>47602</v>
      </c>
      <c r="F184" s="37" t="s">
        <v>592</v>
      </c>
      <c r="G184" s="91" t="s">
        <v>593</v>
      </c>
      <c r="H184" s="49" t="s">
        <v>19</v>
      </c>
      <c r="I184" s="91">
        <v>4630017780624</v>
      </c>
      <c r="J184" s="91">
        <v>4658790009206</v>
      </c>
      <c r="K184" s="229" t="s">
        <v>592</v>
      </c>
      <c r="L184" s="39" t="s">
        <v>594</v>
      </c>
      <c r="M184" s="103">
        <v>1376.56</v>
      </c>
      <c r="N184" s="103">
        <v>1376.56</v>
      </c>
      <c r="O184" s="18">
        <f t="shared" si="45"/>
        <v>0</v>
      </c>
      <c r="P184" s="50">
        <v>20</v>
      </c>
      <c r="Q184" s="120"/>
      <c r="R184" s="107">
        <f t="shared" si="62"/>
        <v>0</v>
      </c>
      <c r="S184" s="38">
        <v>0.81</v>
      </c>
      <c r="T184" s="38">
        <v>0.77</v>
      </c>
      <c r="U184" s="36">
        <f t="shared" si="63"/>
        <v>0</v>
      </c>
      <c r="V184" s="36">
        <f t="shared" si="64"/>
        <v>0</v>
      </c>
      <c r="W184" s="36">
        <f t="shared" si="41"/>
        <v>0</v>
      </c>
      <c r="X184" s="41">
        <f>IFERROR(VLOOKUP(B184,Лист2!A:B,2,0),0)</f>
        <v>1</v>
      </c>
      <c r="Y184" s="42">
        <f t="shared" si="39"/>
        <v>1375.56</v>
      </c>
      <c r="Z184" s="42"/>
      <c r="AA184" s="43"/>
      <c r="AB184" s="43">
        <f t="shared" si="43"/>
        <v>1377</v>
      </c>
      <c r="AC184" s="52">
        <f t="shared" si="44"/>
        <v>-0.44000000000005457</v>
      </c>
    </row>
    <row r="185" spans="1:29" s="52" customFormat="1" ht="31.5" x14ac:dyDescent="0.2">
      <c r="A185" s="89">
        <f>_xlfn.AGGREGATE(3,3,$B$6:B185)</f>
        <v>178</v>
      </c>
      <c r="B185" s="37" t="s">
        <v>595</v>
      </c>
      <c r="C185" s="320" t="s">
        <v>1332</v>
      </c>
      <c r="D185" s="304" t="s">
        <v>1333</v>
      </c>
      <c r="E185" s="321">
        <v>47602</v>
      </c>
      <c r="F185" s="37" t="s">
        <v>596</v>
      </c>
      <c r="G185" s="91" t="s">
        <v>593</v>
      </c>
      <c r="H185" s="49" t="s">
        <v>19</v>
      </c>
      <c r="I185" s="91">
        <v>4630017780631</v>
      </c>
      <c r="J185" s="91">
        <v>4658790009220</v>
      </c>
      <c r="K185" s="229" t="s">
        <v>596</v>
      </c>
      <c r="L185" s="39" t="s">
        <v>597</v>
      </c>
      <c r="M185" s="103">
        <v>5291.75</v>
      </c>
      <c r="N185" s="103">
        <v>5291.75</v>
      </c>
      <c r="O185" s="18">
        <f t="shared" si="45"/>
        <v>0</v>
      </c>
      <c r="P185" s="50">
        <v>7</v>
      </c>
      <c r="Q185" s="120"/>
      <c r="R185" s="107">
        <f t="shared" si="62"/>
        <v>0</v>
      </c>
      <c r="S185" s="38">
        <v>3.16</v>
      </c>
      <c r="T185" s="38">
        <v>3.1</v>
      </c>
      <c r="U185" s="36">
        <f t="shared" si="63"/>
        <v>0</v>
      </c>
      <c r="V185" s="36">
        <f t="shared" si="64"/>
        <v>0</v>
      </c>
      <c r="W185" s="36">
        <f t="shared" si="41"/>
        <v>0</v>
      </c>
      <c r="X185" s="41">
        <f>IFERROR(VLOOKUP(B185,Лист2!A:B,2,0),0)</f>
        <v>1</v>
      </c>
      <c r="Y185" s="42">
        <f t="shared" si="39"/>
        <v>5290.75</v>
      </c>
      <c r="Z185" s="42"/>
      <c r="AA185" s="43"/>
      <c r="AB185" s="43">
        <f t="shared" si="43"/>
        <v>5292</v>
      </c>
      <c r="AC185" s="52">
        <f t="shared" si="44"/>
        <v>-0.25</v>
      </c>
    </row>
    <row r="186" spans="1:29" s="52" customFormat="1" ht="19.5" customHeight="1" x14ac:dyDescent="0.25">
      <c r="A186" s="90">
        <f>_xlfn.AGGREGATE(3,3,$B$6:B186)</f>
        <v>178</v>
      </c>
      <c r="B186" s="54"/>
      <c r="C186" s="293"/>
      <c r="D186" s="293"/>
      <c r="E186" s="308"/>
      <c r="F186" s="56" t="s">
        <v>598</v>
      </c>
      <c r="G186" s="99"/>
      <c r="H186" s="1"/>
      <c r="I186" s="99"/>
      <c r="J186" s="99"/>
      <c r="K186" s="233"/>
      <c r="L186" s="1">
        <v>0</v>
      </c>
      <c r="M186" s="105">
        <v>0</v>
      </c>
      <c r="N186" s="105">
        <v>0</v>
      </c>
      <c r="O186" s="55"/>
      <c r="P186" s="1"/>
      <c r="Q186" s="121"/>
      <c r="R186" s="105"/>
      <c r="S186" s="1"/>
      <c r="T186" s="1"/>
      <c r="U186" s="54"/>
      <c r="V186" s="54"/>
      <c r="W186" s="36">
        <f t="shared" si="41"/>
        <v>0</v>
      </c>
      <c r="X186" s="41">
        <f>IFERROR(VLOOKUP(B186,Лист2!A:B,2,0),0)</f>
        <v>0</v>
      </c>
      <c r="Y186" s="42">
        <f t="shared" si="39"/>
        <v>0</v>
      </c>
      <c r="Z186" s="42"/>
      <c r="AA186" s="43"/>
      <c r="AB186" s="43">
        <f t="shared" si="43"/>
        <v>0</v>
      </c>
      <c r="AC186" s="52">
        <f t="shared" si="44"/>
        <v>0</v>
      </c>
    </row>
    <row r="187" spans="1:29" s="52" customFormat="1" ht="31.5" x14ac:dyDescent="0.2">
      <c r="A187" s="89">
        <f>_xlfn.AGGREGATE(3,3,$B$6:B187)</f>
        <v>179</v>
      </c>
      <c r="B187" s="37" t="s">
        <v>599</v>
      </c>
      <c r="C187" s="320" t="s">
        <v>1325</v>
      </c>
      <c r="D187" s="304" t="s">
        <v>1326</v>
      </c>
      <c r="E187" s="321">
        <v>47447</v>
      </c>
      <c r="F187" s="37" t="s">
        <v>600</v>
      </c>
      <c r="G187" s="91" t="s">
        <v>601</v>
      </c>
      <c r="H187" s="37" t="s">
        <v>512</v>
      </c>
      <c r="I187" s="91">
        <v>4650017903915</v>
      </c>
      <c r="J187" s="91">
        <v>4658790010141</v>
      </c>
      <c r="K187" s="232" t="s">
        <v>600</v>
      </c>
      <c r="L187" s="39" t="s">
        <v>602</v>
      </c>
      <c r="M187" s="103">
        <v>491.05</v>
      </c>
      <c r="N187" s="103">
        <v>491.05</v>
      </c>
      <c r="O187" s="18">
        <f t="shared" ref="O187:O195" si="65">N187/M187-1</f>
        <v>0</v>
      </c>
      <c r="P187" s="37">
        <v>48</v>
      </c>
      <c r="Q187" s="120"/>
      <c r="R187" s="107">
        <f t="shared" ref="R187:R195" si="66">N187*Q187</f>
        <v>0</v>
      </c>
      <c r="S187" s="37">
        <v>0.27</v>
      </c>
      <c r="T187" s="37">
        <v>0.24</v>
      </c>
      <c r="U187" s="36">
        <f t="shared" ref="U187:U195" si="67">Q187*S187</f>
        <v>0</v>
      </c>
      <c r="V187" s="36">
        <f t="shared" ref="V187:V195" si="68">Q187*T187</f>
        <v>0</v>
      </c>
      <c r="W187" s="36">
        <f t="shared" si="41"/>
        <v>0</v>
      </c>
      <c r="X187" s="41">
        <f>IFERROR(VLOOKUP(B187,Лист2!A:B,2,0),0)</f>
        <v>1</v>
      </c>
      <c r="Y187" s="42">
        <f t="shared" si="39"/>
        <v>490.05</v>
      </c>
      <c r="Z187" s="42"/>
      <c r="AA187" s="43"/>
      <c r="AB187" s="43">
        <f t="shared" si="43"/>
        <v>491</v>
      </c>
      <c r="AC187" s="52">
        <f t="shared" si="44"/>
        <v>5.0000000000011369E-2</v>
      </c>
    </row>
    <row r="188" spans="1:29" s="52" customFormat="1" ht="31.5" x14ac:dyDescent="0.2">
      <c r="A188" s="89">
        <f>_xlfn.AGGREGATE(3,3,$B$6:B188)</f>
        <v>180</v>
      </c>
      <c r="B188" s="37" t="s">
        <v>603</v>
      </c>
      <c r="C188" s="320" t="s">
        <v>1325</v>
      </c>
      <c r="D188" s="304" t="s">
        <v>1326</v>
      </c>
      <c r="E188" s="321">
        <v>47447</v>
      </c>
      <c r="F188" s="37" t="s">
        <v>604</v>
      </c>
      <c r="G188" s="91">
        <v>8450076671</v>
      </c>
      <c r="H188" s="37" t="s">
        <v>324</v>
      </c>
      <c r="I188" s="91">
        <v>4650017903922</v>
      </c>
      <c r="J188" s="91">
        <v>4658790010158</v>
      </c>
      <c r="K188" s="232" t="s">
        <v>604</v>
      </c>
      <c r="L188" s="39" t="s">
        <v>605</v>
      </c>
      <c r="M188" s="103">
        <v>463.6</v>
      </c>
      <c r="N188" s="103">
        <v>463.6</v>
      </c>
      <c r="O188" s="18">
        <f t="shared" si="65"/>
        <v>0</v>
      </c>
      <c r="P188" s="37">
        <v>48</v>
      </c>
      <c r="Q188" s="120"/>
      <c r="R188" s="107">
        <f t="shared" si="66"/>
        <v>0</v>
      </c>
      <c r="S188" s="37">
        <v>0.15</v>
      </c>
      <c r="T188" s="37">
        <v>0.12</v>
      </c>
      <c r="U188" s="36">
        <f t="shared" si="67"/>
        <v>0</v>
      </c>
      <c r="V188" s="36">
        <f t="shared" si="68"/>
        <v>0</v>
      </c>
      <c r="W188" s="36">
        <f t="shared" si="41"/>
        <v>0</v>
      </c>
      <c r="X188" s="41">
        <f>IFERROR(VLOOKUP(B188,Лист2!A:B,2,0),0)</f>
        <v>1</v>
      </c>
      <c r="Y188" s="42">
        <f t="shared" si="39"/>
        <v>462.6</v>
      </c>
      <c r="Z188" s="42"/>
      <c r="AA188" s="43"/>
      <c r="AB188" s="43">
        <f t="shared" si="43"/>
        <v>464</v>
      </c>
      <c r="AC188" s="52">
        <f t="shared" si="44"/>
        <v>-0.39999999999997726</v>
      </c>
    </row>
    <row r="189" spans="1:29" s="52" customFormat="1" ht="31.5" x14ac:dyDescent="0.2">
      <c r="A189" s="89">
        <f>_xlfn.AGGREGATE(3,3,$B$6:B189)</f>
        <v>181</v>
      </c>
      <c r="B189" s="37" t="s">
        <v>606</v>
      </c>
      <c r="C189" s="320" t="s">
        <v>1325</v>
      </c>
      <c r="D189" s="304" t="s">
        <v>1326</v>
      </c>
      <c r="E189" s="321">
        <v>47447</v>
      </c>
      <c r="F189" s="37" t="s">
        <v>607</v>
      </c>
      <c r="G189" s="91" t="s">
        <v>608</v>
      </c>
      <c r="H189" s="37" t="s">
        <v>512</v>
      </c>
      <c r="I189" s="91">
        <v>4650017903939</v>
      </c>
      <c r="J189" s="91">
        <v>4658790010165</v>
      </c>
      <c r="K189" s="232" t="s">
        <v>607</v>
      </c>
      <c r="L189" s="39" t="s">
        <v>1193</v>
      </c>
      <c r="M189" s="103">
        <v>378.2</v>
      </c>
      <c r="N189" s="103">
        <v>378.2</v>
      </c>
      <c r="O189" s="18">
        <f t="shared" si="65"/>
        <v>0</v>
      </c>
      <c r="P189" s="37">
        <v>48</v>
      </c>
      <c r="Q189" s="120"/>
      <c r="R189" s="107">
        <f t="shared" si="66"/>
        <v>0</v>
      </c>
      <c r="S189" s="37">
        <v>0.5</v>
      </c>
      <c r="T189" s="37">
        <v>0.46</v>
      </c>
      <c r="U189" s="36">
        <f t="shared" si="67"/>
        <v>0</v>
      </c>
      <c r="V189" s="36">
        <f t="shared" si="68"/>
        <v>0</v>
      </c>
      <c r="W189" s="36">
        <f t="shared" si="41"/>
        <v>0</v>
      </c>
      <c r="X189" s="41">
        <f>IFERROR(VLOOKUP(B189,Лист2!A:B,2,0),0)</f>
        <v>1</v>
      </c>
      <c r="Y189" s="42">
        <f t="shared" si="39"/>
        <v>377.2</v>
      </c>
      <c r="Z189" s="42"/>
      <c r="AA189" s="43"/>
      <c r="AB189" s="43">
        <f t="shared" si="43"/>
        <v>378</v>
      </c>
      <c r="AC189" s="52">
        <f t="shared" si="44"/>
        <v>0.19999999999998863</v>
      </c>
    </row>
    <row r="190" spans="1:29" s="52" customFormat="1" ht="31.5" x14ac:dyDescent="0.2">
      <c r="A190" s="89">
        <f>_xlfn.AGGREGATE(3,3,$B$6:B190)</f>
        <v>182</v>
      </c>
      <c r="B190" s="37" t="s">
        <v>609</v>
      </c>
      <c r="C190" s="320" t="s">
        <v>1325</v>
      </c>
      <c r="D190" s="304" t="s">
        <v>1326</v>
      </c>
      <c r="E190" s="321">
        <v>47447</v>
      </c>
      <c r="F190" s="37" t="s">
        <v>610</v>
      </c>
      <c r="G190" s="91">
        <v>7701047838</v>
      </c>
      <c r="H190" s="37" t="s">
        <v>512</v>
      </c>
      <c r="I190" s="91">
        <v>4650017903946</v>
      </c>
      <c r="J190" s="91">
        <v>4658790010172</v>
      </c>
      <c r="K190" s="232" t="s">
        <v>610</v>
      </c>
      <c r="L190" s="39" t="s">
        <v>611</v>
      </c>
      <c r="M190" s="103">
        <v>488</v>
      </c>
      <c r="N190" s="103">
        <v>488</v>
      </c>
      <c r="O190" s="18">
        <f t="shared" si="65"/>
        <v>0</v>
      </c>
      <c r="P190" s="37">
        <v>48</v>
      </c>
      <c r="Q190" s="120"/>
      <c r="R190" s="107">
        <f t="shared" si="66"/>
        <v>0</v>
      </c>
      <c r="S190" s="37">
        <v>0.22</v>
      </c>
      <c r="T190" s="37">
        <v>0.19</v>
      </c>
      <c r="U190" s="36">
        <f t="shared" si="67"/>
        <v>0</v>
      </c>
      <c r="V190" s="36">
        <f t="shared" si="68"/>
        <v>0</v>
      </c>
      <c r="W190" s="36">
        <f t="shared" si="41"/>
        <v>0</v>
      </c>
      <c r="X190" s="41">
        <f>IFERROR(VLOOKUP(B190,Лист2!A:B,2,0),0)</f>
        <v>1</v>
      </c>
      <c r="Y190" s="42">
        <f t="shared" si="39"/>
        <v>487</v>
      </c>
      <c r="Z190" s="42"/>
      <c r="AA190" s="43"/>
      <c r="AB190" s="43">
        <f t="shared" si="43"/>
        <v>488</v>
      </c>
      <c r="AC190" s="52">
        <f t="shared" si="44"/>
        <v>0</v>
      </c>
    </row>
    <row r="191" spans="1:29" s="52" customFormat="1" ht="16.5" customHeight="1" x14ac:dyDescent="0.2">
      <c r="A191" s="89">
        <f>_xlfn.AGGREGATE(3,3,$B$6:B191)</f>
        <v>183</v>
      </c>
      <c r="B191" s="37" t="s">
        <v>612</v>
      </c>
      <c r="C191" s="320" t="s">
        <v>1325</v>
      </c>
      <c r="D191" s="304" t="s">
        <v>1326</v>
      </c>
      <c r="E191" s="321">
        <v>47447</v>
      </c>
      <c r="F191" s="37" t="s">
        <v>613</v>
      </c>
      <c r="G191" s="91" t="s">
        <v>614</v>
      </c>
      <c r="H191" s="37" t="s">
        <v>512</v>
      </c>
      <c r="I191" s="91">
        <v>4650017903953</v>
      </c>
      <c r="J191" s="91">
        <v>4658790010189</v>
      </c>
      <c r="K191" s="232" t="s">
        <v>613</v>
      </c>
      <c r="L191" s="39" t="s">
        <v>615</v>
      </c>
      <c r="M191" s="103">
        <v>475.8</v>
      </c>
      <c r="N191" s="103">
        <v>475.8</v>
      </c>
      <c r="O191" s="18">
        <f t="shared" si="65"/>
        <v>0</v>
      </c>
      <c r="P191" s="37">
        <v>48</v>
      </c>
      <c r="Q191" s="120"/>
      <c r="R191" s="107">
        <f t="shared" si="66"/>
        <v>0</v>
      </c>
      <c r="S191" s="37">
        <v>0.27</v>
      </c>
      <c r="T191" s="37">
        <v>0.25</v>
      </c>
      <c r="U191" s="36">
        <f t="shared" si="67"/>
        <v>0</v>
      </c>
      <c r="V191" s="36">
        <f t="shared" si="68"/>
        <v>0</v>
      </c>
      <c r="W191" s="36">
        <f t="shared" si="41"/>
        <v>0</v>
      </c>
      <c r="X191" s="41">
        <f>IFERROR(VLOOKUP(B191,Лист2!A:B,2,0),0)</f>
        <v>1</v>
      </c>
      <c r="Y191" s="42">
        <f t="shared" si="39"/>
        <v>474.8</v>
      </c>
      <c r="Z191" s="42"/>
      <c r="AA191" s="43"/>
      <c r="AB191" s="43">
        <f t="shared" si="43"/>
        <v>476</v>
      </c>
      <c r="AC191" s="52">
        <f t="shared" si="44"/>
        <v>-0.19999999999998863</v>
      </c>
    </row>
    <row r="192" spans="1:29" s="52" customFormat="1" ht="17.25" customHeight="1" x14ac:dyDescent="0.2">
      <c r="A192" s="89">
        <f>_xlfn.AGGREGATE(3,3,$B$6:B192)</f>
        <v>184</v>
      </c>
      <c r="B192" s="37" t="s">
        <v>616</v>
      </c>
      <c r="C192" s="320" t="s">
        <v>1325</v>
      </c>
      <c r="D192" s="304" t="s">
        <v>1326</v>
      </c>
      <c r="E192" s="321">
        <v>47447</v>
      </c>
      <c r="F192" s="37" t="s">
        <v>617</v>
      </c>
      <c r="G192" s="91" t="s">
        <v>618</v>
      </c>
      <c r="H192" s="37" t="s">
        <v>512</v>
      </c>
      <c r="I192" s="91">
        <v>4650017903960</v>
      </c>
      <c r="J192" s="91">
        <v>4658790010196</v>
      </c>
      <c r="K192" s="232" t="s">
        <v>617</v>
      </c>
      <c r="L192" s="39" t="s">
        <v>1194</v>
      </c>
      <c r="M192" s="103">
        <v>475.8</v>
      </c>
      <c r="N192" s="103">
        <v>475.8</v>
      </c>
      <c r="O192" s="18">
        <f t="shared" si="65"/>
        <v>0</v>
      </c>
      <c r="P192" s="37">
        <v>48</v>
      </c>
      <c r="Q192" s="120"/>
      <c r="R192" s="107">
        <f t="shared" si="66"/>
        <v>0</v>
      </c>
      <c r="S192" s="37">
        <v>0.27</v>
      </c>
      <c r="T192" s="37">
        <v>0.25</v>
      </c>
      <c r="U192" s="36">
        <f t="shared" si="67"/>
        <v>0</v>
      </c>
      <c r="V192" s="36">
        <f t="shared" si="68"/>
        <v>0</v>
      </c>
      <c r="W192" s="36">
        <f t="shared" si="41"/>
        <v>0</v>
      </c>
      <c r="X192" s="41">
        <f>IFERROR(VLOOKUP(B192,Лист2!A:B,2,0),0)</f>
        <v>1</v>
      </c>
      <c r="Y192" s="42">
        <f t="shared" si="39"/>
        <v>474.8</v>
      </c>
      <c r="Z192" s="42"/>
      <c r="AA192" s="43"/>
      <c r="AB192" s="43">
        <f t="shared" si="43"/>
        <v>476</v>
      </c>
      <c r="AC192" s="52">
        <f t="shared" si="44"/>
        <v>-0.19999999999998863</v>
      </c>
    </row>
    <row r="193" spans="1:32" s="52" customFormat="1" ht="31.5" x14ac:dyDescent="0.2">
      <c r="A193" s="89">
        <f>_xlfn.AGGREGATE(3,3,$B$6:B193)</f>
        <v>185</v>
      </c>
      <c r="B193" s="37" t="s">
        <v>619</v>
      </c>
      <c r="C193" s="320" t="s">
        <v>1325</v>
      </c>
      <c r="D193" s="304" t="s">
        <v>1326</v>
      </c>
      <c r="E193" s="321">
        <v>47447</v>
      </c>
      <c r="F193" s="37" t="s">
        <v>620</v>
      </c>
      <c r="G193" s="91" t="s">
        <v>621</v>
      </c>
      <c r="H193" s="37" t="s">
        <v>512</v>
      </c>
      <c r="I193" s="91">
        <v>4650017903977</v>
      </c>
      <c r="J193" s="91">
        <v>4658790010202</v>
      </c>
      <c r="K193" s="232" t="s">
        <v>620</v>
      </c>
      <c r="L193" s="39" t="s">
        <v>1195</v>
      </c>
      <c r="M193" s="103">
        <v>585.6</v>
      </c>
      <c r="N193" s="103">
        <v>585.6</v>
      </c>
      <c r="O193" s="18">
        <f t="shared" si="65"/>
        <v>0</v>
      </c>
      <c r="P193" s="37">
        <v>48</v>
      </c>
      <c r="Q193" s="120"/>
      <c r="R193" s="107">
        <f t="shared" si="66"/>
        <v>0</v>
      </c>
      <c r="S193" s="37">
        <v>0.25</v>
      </c>
      <c r="T193" s="37">
        <v>0.22</v>
      </c>
      <c r="U193" s="36">
        <f t="shared" si="67"/>
        <v>0</v>
      </c>
      <c r="V193" s="36">
        <f t="shared" si="68"/>
        <v>0</v>
      </c>
      <c r="W193" s="36">
        <f t="shared" si="41"/>
        <v>0</v>
      </c>
      <c r="X193" s="41">
        <f>IFERROR(VLOOKUP(B193,Лист2!A:B,2,0),0)</f>
        <v>1</v>
      </c>
      <c r="Y193" s="42">
        <f t="shared" si="39"/>
        <v>584.6</v>
      </c>
      <c r="Z193" s="42"/>
      <c r="AA193" s="43"/>
      <c r="AB193" s="43">
        <f t="shared" si="43"/>
        <v>586</v>
      </c>
      <c r="AC193" s="52">
        <f t="shared" si="44"/>
        <v>-0.39999999999997726</v>
      </c>
    </row>
    <row r="194" spans="1:32" s="52" customFormat="1" ht="31.5" x14ac:dyDescent="0.2">
      <c r="A194" s="89">
        <f>_xlfn.AGGREGATE(3,3,$B$6:B194)</f>
        <v>186</v>
      </c>
      <c r="B194" s="37" t="s">
        <v>622</v>
      </c>
      <c r="C194" s="320" t="s">
        <v>1325</v>
      </c>
      <c r="D194" s="304" t="s">
        <v>1326</v>
      </c>
      <c r="E194" s="321">
        <v>47447</v>
      </c>
      <c r="F194" s="37" t="s">
        <v>623</v>
      </c>
      <c r="G194" s="91" t="s">
        <v>624</v>
      </c>
      <c r="H194" s="37" t="s">
        <v>512</v>
      </c>
      <c r="I194" s="91">
        <v>4650017903984</v>
      </c>
      <c r="J194" s="91">
        <v>4658790010219</v>
      </c>
      <c r="K194" s="232" t="s">
        <v>623</v>
      </c>
      <c r="L194" s="39" t="s">
        <v>625</v>
      </c>
      <c r="M194" s="103">
        <v>585.6</v>
      </c>
      <c r="N194" s="103">
        <v>585.6</v>
      </c>
      <c r="O194" s="18">
        <f t="shared" si="65"/>
        <v>0</v>
      </c>
      <c r="P194" s="37">
        <v>48</v>
      </c>
      <c r="Q194" s="120"/>
      <c r="R194" s="107">
        <f t="shared" si="66"/>
        <v>0</v>
      </c>
      <c r="S194" s="37">
        <v>0.25</v>
      </c>
      <c r="T194" s="37">
        <v>0.22</v>
      </c>
      <c r="U194" s="36">
        <f t="shared" si="67"/>
        <v>0</v>
      </c>
      <c r="V194" s="36">
        <f t="shared" si="68"/>
        <v>0</v>
      </c>
      <c r="W194" s="36">
        <f t="shared" si="41"/>
        <v>0</v>
      </c>
      <c r="X194" s="41">
        <f>IFERROR(VLOOKUP(B194,Лист2!A:B,2,0),0)</f>
        <v>1</v>
      </c>
      <c r="Y194" s="42">
        <f t="shared" si="39"/>
        <v>584.6</v>
      </c>
      <c r="Z194" s="42"/>
      <c r="AA194" s="43"/>
      <c r="AB194" s="43">
        <f t="shared" si="43"/>
        <v>586</v>
      </c>
      <c r="AC194" s="52">
        <f t="shared" si="44"/>
        <v>-0.39999999999997726</v>
      </c>
    </row>
    <row r="195" spans="1:32" s="52" customFormat="1" ht="31.5" x14ac:dyDescent="0.2">
      <c r="A195" s="89">
        <f>_xlfn.AGGREGATE(3,3,$B$6:B195)</f>
        <v>187</v>
      </c>
      <c r="B195" s="37" t="s">
        <v>626</v>
      </c>
      <c r="C195" s="320" t="s">
        <v>1325</v>
      </c>
      <c r="D195" s="304" t="s">
        <v>1326</v>
      </c>
      <c r="E195" s="321">
        <v>47447</v>
      </c>
      <c r="F195" s="37" t="s">
        <v>627</v>
      </c>
      <c r="G195" s="91">
        <v>6001549707</v>
      </c>
      <c r="H195" s="37" t="s">
        <v>512</v>
      </c>
      <c r="I195" s="91">
        <v>4650017903991</v>
      </c>
      <c r="J195" s="91">
        <v>4658790010226</v>
      </c>
      <c r="K195" s="232" t="s">
        <v>627</v>
      </c>
      <c r="L195" s="39" t="s">
        <v>628</v>
      </c>
      <c r="M195" s="103">
        <v>507.31</v>
      </c>
      <c r="N195" s="103">
        <v>507.31</v>
      </c>
      <c r="O195" s="18">
        <f t="shared" si="65"/>
        <v>0</v>
      </c>
      <c r="P195" s="37">
        <v>48</v>
      </c>
      <c r="Q195" s="120"/>
      <c r="R195" s="107">
        <f t="shared" si="66"/>
        <v>0</v>
      </c>
      <c r="S195" s="37">
        <v>0.25</v>
      </c>
      <c r="T195" s="37">
        <v>0.22</v>
      </c>
      <c r="U195" s="36">
        <f t="shared" si="67"/>
        <v>0</v>
      </c>
      <c r="V195" s="36">
        <f t="shared" si="68"/>
        <v>0</v>
      </c>
      <c r="W195" s="36">
        <f t="shared" si="41"/>
        <v>0</v>
      </c>
      <c r="X195" s="41">
        <f>IFERROR(VLOOKUP(B195,Лист2!A:B,2,0),0)</f>
        <v>1</v>
      </c>
      <c r="Y195" s="42">
        <f t="shared" si="39"/>
        <v>506.31</v>
      </c>
      <c r="Z195" s="42"/>
      <c r="AA195" s="43"/>
      <c r="AB195" s="43">
        <f t="shared" si="43"/>
        <v>507</v>
      </c>
      <c r="AC195" s="52">
        <f t="shared" si="44"/>
        <v>0.31000000000000227</v>
      </c>
    </row>
    <row r="196" spans="1:32" s="52" customFormat="1" ht="19.5" customHeight="1" x14ac:dyDescent="0.25">
      <c r="A196" s="90">
        <f>_xlfn.AGGREGATE(3,3,$B$6:B196)</f>
        <v>187</v>
      </c>
      <c r="B196" s="54"/>
      <c r="C196" s="293"/>
      <c r="D196" s="293"/>
      <c r="E196" s="308"/>
      <c r="F196" s="56" t="s">
        <v>629</v>
      </c>
      <c r="G196" s="99"/>
      <c r="H196" s="1"/>
      <c r="I196" s="99"/>
      <c r="J196" s="99"/>
      <c r="K196" s="233"/>
      <c r="L196" s="1">
        <v>0</v>
      </c>
      <c r="M196" s="105">
        <v>0</v>
      </c>
      <c r="N196" s="105">
        <v>0</v>
      </c>
      <c r="O196" s="55"/>
      <c r="P196" s="1"/>
      <c r="Q196" s="121"/>
      <c r="R196" s="105"/>
      <c r="S196" s="1"/>
      <c r="T196" s="1"/>
      <c r="U196" s="54"/>
      <c r="V196" s="54"/>
      <c r="W196" s="36">
        <f t="shared" si="41"/>
        <v>0</v>
      </c>
      <c r="X196" s="41">
        <f>IFERROR(VLOOKUP(B196,Лист2!A:B,2,0),0)</f>
        <v>0</v>
      </c>
      <c r="Y196" s="42">
        <f t="shared" si="39"/>
        <v>0</v>
      </c>
      <c r="Z196" s="42"/>
      <c r="AA196" s="43"/>
      <c r="AB196" s="43">
        <f t="shared" si="43"/>
        <v>0</v>
      </c>
      <c r="AC196" s="52">
        <f t="shared" si="44"/>
        <v>0</v>
      </c>
    </row>
    <row r="197" spans="1:32" s="52" customFormat="1" ht="31.5" x14ac:dyDescent="0.2">
      <c r="A197" s="89">
        <f>_xlfn.AGGREGATE(3,3,$B$6:B197)</f>
        <v>188</v>
      </c>
      <c r="B197" s="37" t="s">
        <v>630</v>
      </c>
      <c r="C197" s="320" t="s">
        <v>1345</v>
      </c>
      <c r="D197" s="304" t="s">
        <v>1344</v>
      </c>
      <c r="E197" s="321">
        <v>46598</v>
      </c>
      <c r="F197" s="37" t="s">
        <v>631</v>
      </c>
      <c r="G197" s="91" t="s">
        <v>632</v>
      </c>
      <c r="H197" s="36" t="s">
        <v>512</v>
      </c>
      <c r="I197" s="91">
        <v>1802008221055</v>
      </c>
      <c r="J197" s="91">
        <v>4658790007820</v>
      </c>
      <c r="K197" s="227" t="s">
        <v>631</v>
      </c>
      <c r="L197" s="39" t="s">
        <v>633</v>
      </c>
      <c r="M197" s="103">
        <v>414.8</v>
      </c>
      <c r="N197" s="103">
        <v>414.8</v>
      </c>
      <c r="O197" s="18">
        <f t="shared" ref="O197:O218" si="69">N197/M197-1</f>
        <v>0</v>
      </c>
      <c r="P197" s="46">
        <v>20</v>
      </c>
      <c r="Q197" s="120"/>
      <c r="R197" s="103">
        <f t="shared" ref="R197:R218" si="70">N197*Q197</f>
        <v>0</v>
      </c>
      <c r="S197" s="40">
        <v>0.65</v>
      </c>
      <c r="T197" s="36">
        <v>0.62</v>
      </c>
      <c r="U197" s="36">
        <f t="shared" ref="U197:U218" si="71">Q197*S197</f>
        <v>0</v>
      </c>
      <c r="V197" s="36">
        <f t="shared" ref="V197:V218" si="72">Q197*T197</f>
        <v>0</v>
      </c>
      <c r="W197" s="36">
        <f t="shared" si="41"/>
        <v>0</v>
      </c>
      <c r="X197" s="41">
        <f>IFERROR(VLOOKUP(B197,Лист2!A:B,2,0),0)</f>
        <v>1</v>
      </c>
      <c r="Y197" s="42">
        <f t="shared" si="39"/>
        <v>413.8</v>
      </c>
      <c r="Z197" s="42"/>
      <c r="AA197" s="43"/>
      <c r="AB197" s="43">
        <f t="shared" si="43"/>
        <v>415</v>
      </c>
      <c r="AC197" s="52">
        <f t="shared" si="44"/>
        <v>-0.19999999999998863</v>
      </c>
    </row>
    <row r="198" spans="1:32" s="52" customFormat="1" ht="21" customHeight="1" x14ac:dyDescent="0.2">
      <c r="A198" s="89">
        <f>_xlfn.AGGREGATE(3,3,$B$6:B198)</f>
        <v>189</v>
      </c>
      <c r="B198" s="37" t="s">
        <v>634</v>
      </c>
      <c r="C198" s="320" t="s">
        <v>1345</v>
      </c>
      <c r="D198" s="304" t="s">
        <v>1344</v>
      </c>
      <c r="E198" s="321">
        <v>46598</v>
      </c>
      <c r="F198" s="37" t="s">
        <v>635</v>
      </c>
      <c r="G198" s="91" t="s">
        <v>636</v>
      </c>
      <c r="H198" s="36" t="s">
        <v>512</v>
      </c>
      <c r="I198" s="91">
        <v>1802008221062</v>
      </c>
      <c r="J198" s="91">
        <v>4658790007837</v>
      </c>
      <c r="K198" s="227" t="s">
        <v>635</v>
      </c>
      <c r="L198" s="39" t="s">
        <v>637</v>
      </c>
      <c r="M198" s="103">
        <v>370.06</v>
      </c>
      <c r="N198" s="103">
        <v>370.06</v>
      </c>
      <c r="O198" s="18">
        <f t="shared" si="69"/>
        <v>0</v>
      </c>
      <c r="P198" s="46">
        <v>20</v>
      </c>
      <c r="Q198" s="120"/>
      <c r="R198" s="103">
        <f t="shared" si="70"/>
        <v>0</v>
      </c>
      <c r="S198" s="40">
        <v>0.43</v>
      </c>
      <c r="T198" s="36">
        <v>0.41</v>
      </c>
      <c r="U198" s="36">
        <f t="shared" si="71"/>
        <v>0</v>
      </c>
      <c r="V198" s="36">
        <f t="shared" si="72"/>
        <v>0</v>
      </c>
      <c r="W198" s="36">
        <f t="shared" si="41"/>
        <v>0</v>
      </c>
      <c r="X198" s="41">
        <f>IFERROR(VLOOKUP(B198,Лист2!A:B,2,0),0)</f>
        <v>1</v>
      </c>
      <c r="Y198" s="42">
        <f t="shared" si="39"/>
        <v>369.06</v>
      </c>
      <c r="Z198" s="42"/>
      <c r="AA198" s="43"/>
      <c r="AB198" s="43">
        <f t="shared" si="43"/>
        <v>370</v>
      </c>
      <c r="AC198" s="52">
        <f t="shared" si="44"/>
        <v>6.0000000000002274E-2</v>
      </c>
    </row>
    <row r="199" spans="1:32" s="118" customFormat="1" ht="21" customHeight="1" x14ac:dyDescent="0.2">
      <c r="A199" s="89">
        <f>_xlfn.AGGREGATE(3,3,$B$6:B199)</f>
        <v>190</v>
      </c>
      <c r="B199" s="37" t="s">
        <v>638</v>
      </c>
      <c r="C199" s="320" t="s">
        <v>1345</v>
      </c>
      <c r="D199" s="304" t="s">
        <v>1344</v>
      </c>
      <c r="E199" s="321">
        <v>46598</v>
      </c>
      <c r="F199" s="37" t="s">
        <v>639</v>
      </c>
      <c r="G199" s="91" t="s">
        <v>640</v>
      </c>
      <c r="H199" s="36" t="s">
        <v>512</v>
      </c>
      <c r="I199" s="91">
        <v>1802008221079</v>
      </c>
      <c r="J199" s="91">
        <v>4658790007844</v>
      </c>
      <c r="K199" s="227" t="s">
        <v>639</v>
      </c>
      <c r="L199" s="39" t="s">
        <v>641</v>
      </c>
      <c r="M199" s="103">
        <v>370.06</v>
      </c>
      <c r="N199" s="103">
        <v>370.06</v>
      </c>
      <c r="O199" s="18">
        <f t="shared" si="69"/>
        <v>0</v>
      </c>
      <c r="P199" s="46">
        <v>20</v>
      </c>
      <c r="Q199" s="120"/>
      <c r="R199" s="103">
        <f t="shared" si="70"/>
        <v>0</v>
      </c>
      <c r="S199" s="40">
        <v>0.44</v>
      </c>
      <c r="T199" s="36">
        <v>0.42</v>
      </c>
      <c r="U199" s="36">
        <f t="shared" si="71"/>
        <v>0</v>
      </c>
      <c r="V199" s="36">
        <f t="shared" si="72"/>
        <v>0</v>
      </c>
      <c r="W199" s="36">
        <f t="shared" si="41"/>
        <v>0</v>
      </c>
      <c r="X199" s="41">
        <f>IFERROR(VLOOKUP(B199,Лист2!A:B,2,0),0)</f>
        <v>1</v>
      </c>
      <c r="Y199" s="42">
        <f t="shared" si="39"/>
        <v>369.06</v>
      </c>
      <c r="Z199" s="42"/>
      <c r="AA199" s="43"/>
      <c r="AB199" s="43">
        <f t="shared" si="43"/>
        <v>370</v>
      </c>
      <c r="AC199" s="52">
        <f t="shared" si="44"/>
        <v>6.0000000000002274E-2</v>
      </c>
      <c r="AD199" s="52"/>
      <c r="AE199" s="52"/>
      <c r="AF199" s="52"/>
    </row>
    <row r="200" spans="1:32" s="52" customFormat="1" ht="36" customHeight="1" x14ac:dyDescent="0.25">
      <c r="A200" s="89">
        <f>_xlfn.AGGREGATE(3,3,$B$6:B200)</f>
        <v>191</v>
      </c>
      <c r="B200" s="37" t="s">
        <v>642</v>
      </c>
      <c r="C200" s="320" t="s">
        <v>1345</v>
      </c>
      <c r="D200" s="304" t="s">
        <v>1344</v>
      </c>
      <c r="E200" s="321">
        <v>46598</v>
      </c>
      <c r="F200" s="37" t="s">
        <v>643</v>
      </c>
      <c r="G200" s="92">
        <v>96403099</v>
      </c>
      <c r="H200" s="36" t="s">
        <v>512</v>
      </c>
      <c r="I200" s="97">
        <v>1902008221939</v>
      </c>
      <c r="J200" s="240">
        <v>4658790008094</v>
      </c>
      <c r="K200" s="227" t="s">
        <v>1176</v>
      </c>
      <c r="L200" s="39" t="s">
        <v>644</v>
      </c>
      <c r="M200" s="103">
        <v>298.89999999999998</v>
      </c>
      <c r="N200" s="103">
        <v>298.89999999999998</v>
      </c>
      <c r="O200" s="18">
        <f t="shared" si="69"/>
        <v>0</v>
      </c>
      <c r="P200" s="45">
        <v>10</v>
      </c>
      <c r="Q200" s="120"/>
      <c r="R200" s="106">
        <f t="shared" si="70"/>
        <v>0</v>
      </c>
      <c r="S200" s="36">
        <v>0.4</v>
      </c>
      <c r="T200" s="36">
        <v>0.36</v>
      </c>
      <c r="U200" s="36">
        <f t="shared" si="71"/>
        <v>0</v>
      </c>
      <c r="V200" s="36">
        <f t="shared" si="72"/>
        <v>0</v>
      </c>
      <c r="W200" s="36">
        <f t="shared" si="41"/>
        <v>0</v>
      </c>
      <c r="X200" s="41">
        <f>IFERROR(VLOOKUP(B200,Лист2!A:B,2,0),0)</f>
        <v>1</v>
      </c>
      <c r="Y200" s="42">
        <f t="shared" si="39"/>
        <v>297.89999999999998</v>
      </c>
      <c r="Z200" s="42"/>
      <c r="AA200" s="43"/>
      <c r="AB200" s="43">
        <f t="shared" si="43"/>
        <v>299</v>
      </c>
      <c r="AC200" s="52">
        <f t="shared" si="44"/>
        <v>-0.10000000000002274</v>
      </c>
    </row>
    <row r="201" spans="1:32" s="115" customFormat="1" ht="36" customHeight="1" x14ac:dyDescent="0.25">
      <c r="A201" s="89">
        <f>_xlfn.AGGREGATE(3,3,$B$6:B201)</f>
        <v>192</v>
      </c>
      <c r="B201" s="37" t="s">
        <v>645</v>
      </c>
      <c r="C201" s="320" t="s">
        <v>1345</v>
      </c>
      <c r="D201" s="304" t="s">
        <v>1344</v>
      </c>
      <c r="E201" s="321">
        <v>46598</v>
      </c>
      <c r="F201" s="37" t="s">
        <v>646</v>
      </c>
      <c r="G201" s="92">
        <v>96403100</v>
      </c>
      <c r="H201" s="36" t="s">
        <v>512</v>
      </c>
      <c r="I201" s="97">
        <v>1902008221946</v>
      </c>
      <c r="J201" s="240">
        <v>4658790008100</v>
      </c>
      <c r="K201" s="227" t="s">
        <v>1177</v>
      </c>
      <c r="L201" s="39" t="s">
        <v>647</v>
      </c>
      <c r="M201" s="103">
        <v>298.89999999999998</v>
      </c>
      <c r="N201" s="103">
        <v>298.89999999999998</v>
      </c>
      <c r="O201" s="18">
        <f t="shared" si="69"/>
        <v>0</v>
      </c>
      <c r="P201" s="45">
        <v>10</v>
      </c>
      <c r="Q201" s="120"/>
      <c r="R201" s="106">
        <f t="shared" si="70"/>
        <v>0</v>
      </c>
      <c r="S201" s="36">
        <v>0.4</v>
      </c>
      <c r="T201" s="36">
        <v>0.36</v>
      </c>
      <c r="U201" s="36">
        <f t="shared" si="71"/>
        <v>0</v>
      </c>
      <c r="V201" s="36">
        <f t="shared" si="72"/>
        <v>0</v>
      </c>
      <c r="W201" s="36">
        <f t="shared" si="41"/>
        <v>0</v>
      </c>
      <c r="X201" s="41">
        <f>IFERROR(VLOOKUP(B201,Лист2!A:B,2,0),0)</f>
        <v>1</v>
      </c>
      <c r="Y201" s="42">
        <f t="shared" si="39"/>
        <v>297.89999999999998</v>
      </c>
      <c r="Z201" s="42"/>
      <c r="AA201" s="43"/>
      <c r="AB201" s="43">
        <f t="shared" si="43"/>
        <v>299</v>
      </c>
      <c r="AC201" s="52">
        <f t="shared" si="44"/>
        <v>-0.10000000000002274</v>
      </c>
      <c r="AD201" s="52"/>
      <c r="AE201" s="52"/>
      <c r="AF201" s="52"/>
    </row>
    <row r="202" spans="1:32" s="52" customFormat="1" ht="21" customHeight="1" x14ac:dyDescent="0.25">
      <c r="A202" s="89">
        <f>_xlfn.AGGREGATE(3,3,$B$6:B202)</f>
        <v>193</v>
      </c>
      <c r="B202" s="37" t="s">
        <v>648</v>
      </c>
      <c r="C202" s="320" t="s">
        <v>1345</v>
      </c>
      <c r="D202" s="304" t="s">
        <v>1344</v>
      </c>
      <c r="E202" s="321">
        <v>46598</v>
      </c>
      <c r="F202" s="37" t="s">
        <v>649</v>
      </c>
      <c r="G202" s="92">
        <v>96490218</v>
      </c>
      <c r="H202" s="36" t="s">
        <v>512</v>
      </c>
      <c r="I202" s="97">
        <v>1902008221953</v>
      </c>
      <c r="J202" s="97">
        <v>4658790008117</v>
      </c>
      <c r="K202" s="227" t="s">
        <v>649</v>
      </c>
      <c r="L202" s="39" t="s">
        <v>650</v>
      </c>
      <c r="M202" s="103">
        <v>335.5</v>
      </c>
      <c r="N202" s="103">
        <v>335.5</v>
      </c>
      <c r="O202" s="18">
        <f t="shared" si="69"/>
        <v>0</v>
      </c>
      <c r="P202" s="45">
        <v>20</v>
      </c>
      <c r="Q202" s="120"/>
      <c r="R202" s="106">
        <f t="shared" si="70"/>
        <v>0</v>
      </c>
      <c r="S202" s="36">
        <v>0.59</v>
      </c>
      <c r="T202" s="36">
        <v>0.56000000000000005</v>
      </c>
      <c r="U202" s="36">
        <f t="shared" si="71"/>
        <v>0</v>
      </c>
      <c r="V202" s="36">
        <f t="shared" si="72"/>
        <v>0</v>
      </c>
      <c r="W202" s="36">
        <f t="shared" si="41"/>
        <v>0</v>
      </c>
      <c r="X202" s="41">
        <f>IFERROR(VLOOKUP(B202,Лист2!A:B,2,0),0)</f>
        <v>1</v>
      </c>
      <c r="Y202" s="42">
        <f t="shared" si="39"/>
        <v>334.5</v>
      </c>
      <c r="Z202" s="42"/>
      <c r="AA202" s="43"/>
      <c r="AB202" s="43">
        <f t="shared" si="43"/>
        <v>336</v>
      </c>
      <c r="AC202" s="52">
        <f t="shared" si="44"/>
        <v>-0.5</v>
      </c>
    </row>
    <row r="203" spans="1:32" s="52" customFormat="1" ht="21" customHeight="1" x14ac:dyDescent="0.2">
      <c r="A203" s="89">
        <f>_xlfn.AGGREGATE(3,3,$B$6:B203)</f>
        <v>194</v>
      </c>
      <c r="B203" s="37" t="s">
        <v>651</v>
      </c>
      <c r="C203" s="320" t="s">
        <v>1339</v>
      </c>
      <c r="D203" s="304" t="s">
        <v>1338</v>
      </c>
      <c r="E203" s="321">
        <v>46980</v>
      </c>
      <c r="F203" s="37" t="s">
        <v>652</v>
      </c>
      <c r="G203" s="97">
        <v>96273760</v>
      </c>
      <c r="H203" s="36" t="s">
        <v>512</v>
      </c>
      <c r="I203" s="97">
        <v>1902008221656</v>
      </c>
      <c r="J203" s="240">
        <v>4658790007981</v>
      </c>
      <c r="K203" s="227" t="s">
        <v>1178</v>
      </c>
      <c r="L203" s="39" t="s">
        <v>653</v>
      </c>
      <c r="M203" s="103">
        <v>1220</v>
      </c>
      <c r="N203" s="103">
        <v>1220</v>
      </c>
      <c r="O203" s="18">
        <f t="shared" si="69"/>
        <v>0</v>
      </c>
      <c r="P203" s="45">
        <v>4</v>
      </c>
      <c r="Q203" s="120"/>
      <c r="R203" s="106">
        <f t="shared" si="70"/>
        <v>0</v>
      </c>
      <c r="S203" s="36">
        <v>1.95</v>
      </c>
      <c r="T203" s="36">
        <v>1.87</v>
      </c>
      <c r="U203" s="36">
        <f t="shared" si="71"/>
        <v>0</v>
      </c>
      <c r="V203" s="36">
        <f t="shared" si="72"/>
        <v>0</v>
      </c>
      <c r="W203" s="36">
        <f t="shared" si="41"/>
        <v>0</v>
      </c>
      <c r="X203" s="41">
        <f>IFERROR(VLOOKUP(B203,Лист2!A:B,2,0),0)</f>
        <v>1</v>
      </c>
      <c r="Y203" s="42">
        <f t="shared" si="39"/>
        <v>1219</v>
      </c>
      <c r="Z203" s="42"/>
      <c r="AA203" s="43"/>
      <c r="AB203" s="43">
        <f t="shared" si="43"/>
        <v>1220</v>
      </c>
      <c r="AC203" s="52">
        <f t="shared" si="44"/>
        <v>0</v>
      </c>
    </row>
    <row r="204" spans="1:32" s="52" customFormat="1" ht="21" customHeight="1" x14ac:dyDescent="0.2">
      <c r="A204" s="89">
        <f>_xlfn.AGGREGATE(3,3,$B$6:B204)</f>
        <v>195</v>
      </c>
      <c r="B204" s="37" t="s">
        <v>654</v>
      </c>
      <c r="C204" s="320" t="s">
        <v>1339</v>
      </c>
      <c r="D204" s="304" t="s">
        <v>1338</v>
      </c>
      <c r="E204" s="321">
        <v>46980</v>
      </c>
      <c r="F204" s="37" t="s">
        <v>655</v>
      </c>
      <c r="G204" s="97">
        <v>96391550</v>
      </c>
      <c r="H204" s="36" t="s">
        <v>512</v>
      </c>
      <c r="I204" s="97">
        <v>1902008221663</v>
      </c>
      <c r="J204" s="240">
        <v>4658790007998</v>
      </c>
      <c r="K204" s="227" t="s">
        <v>1179</v>
      </c>
      <c r="L204" s="39" t="s">
        <v>656</v>
      </c>
      <c r="M204" s="103">
        <v>1159</v>
      </c>
      <c r="N204" s="103">
        <v>1159</v>
      </c>
      <c r="O204" s="18">
        <f t="shared" si="69"/>
        <v>0</v>
      </c>
      <c r="P204" s="45">
        <v>4</v>
      </c>
      <c r="Q204" s="120"/>
      <c r="R204" s="106">
        <f t="shared" si="70"/>
        <v>0</v>
      </c>
      <c r="S204" s="36">
        <v>1.9</v>
      </c>
      <c r="T204" s="36">
        <v>1.82</v>
      </c>
      <c r="U204" s="36">
        <f t="shared" si="71"/>
        <v>0</v>
      </c>
      <c r="V204" s="36">
        <f t="shared" si="72"/>
        <v>0</v>
      </c>
      <c r="W204" s="36">
        <f t="shared" si="41"/>
        <v>0</v>
      </c>
      <c r="X204" s="41">
        <f>IFERROR(VLOOKUP(B204,Лист2!A:B,2,0),0)</f>
        <v>1</v>
      </c>
      <c r="Y204" s="42">
        <f t="shared" si="39"/>
        <v>1158</v>
      </c>
      <c r="Z204" s="42"/>
      <c r="AA204" s="43"/>
      <c r="AB204" s="43">
        <f t="shared" si="43"/>
        <v>1159</v>
      </c>
      <c r="AC204" s="52">
        <f t="shared" si="44"/>
        <v>0</v>
      </c>
    </row>
    <row r="205" spans="1:32" s="52" customFormat="1" ht="21" customHeight="1" x14ac:dyDescent="0.25">
      <c r="A205" s="89">
        <f>_xlfn.AGGREGATE(3,3,$B$6:B205)</f>
        <v>196</v>
      </c>
      <c r="B205" s="37" t="s">
        <v>657</v>
      </c>
      <c r="C205" s="320" t="s">
        <v>1345</v>
      </c>
      <c r="D205" s="304" t="s">
        <v>1344</v>
      </c>
      <c r="E205" s="321">
        <v>46598</v>
      </c>
      <c r="F205" s="37" t="s">
        <v>658</v>
      </c>
      <c r="G205" s="92">
        <v>96407485</v>
      </c>
      <c r="H205" s="36" t="s">
        <v>512</v>
      </c>
      <c r="I205" s="97">
        <v>1902008221908</v>
      </c>
      <c r="J205" s="97">
        <v>4658790008063</v>
      </c>
      <c r="K205" s="227" t="s">
        <v>1180</v>
      </c>
      <c r="L205" s="39" t="s">
        <v>659</v>
      </c>
      <c r="M205" s="103">
        <v>419.89</v>
      </c>
      <c r="N205" s="103">
        <v>419.89</v>
      </c>
      <c r="O205" s="18">
        <f t="shared" si="69"/>
        <v>0</v>
      </c>
      <c r="P205" s="45">
        <v>10</v>
      </c>
      <c r="Q205" s="120"/>
      <c r="R205" s="106">
        <f t="shared" si="70"/>
        <v>0</v>
      </c>
      <c r="S205" s="36">
        <v>0.57999999999999996</v>
      </c>
      <c r="T205" s="36">
        <v>0.53</v>
      </c>
      <c r="U205" s="36">
        <f t="shared" si="71"/>
        <v>0</v>
      </c>
      <c r="V205" s="36">
        <f t="shared" si="72"/>
        <v>0</v>
      </c>
      <c r="W205" s="36">
        <f t="shared" si="41"/>
        <v>0</v>
      </c>
      <c r="X205" s="41">
        <f>IFERROR(VLOOKUP(B205,Лист2!A:B,2,0),0)</f>
        <v>1</v>
      </c>
      <c r="Y205" s="42">
        <f t="shared" si="39"/>
        <v>418.89</v>
      </c>
      <c r="Z205" s="42"/>
      <c r="AA205" s="43"/>
      <c r="AB205" s="43">
        <f t="shared" si="43"/>
        <v>420</v>
      </c>
      <c r="AC205" s="52">
        <f t="shared" si="44"/>
        <v>-0.11000000000001364</v>
      </c>
    </row>
    <row r="206" spans="1:32" s="52" customFormat="1" ht="21" customHeight="1" x14ac:dyDescent="0.25">
      <c r="A206" s="89">
        <f>_xlfn.AGGREGATE(3,3,$B$6:B206)</f>
        <v>197</v>
      </c>
      <c r="B206" s="37" t="s">
        <v>660</v>
      </c>
      <c r="C206" s="320" t="s">
        <v>1345</v>
      </c>
      <c r="D206" s="304" t="s">
        <v>1344</v>
      </c>
      <c r="E206" s="321">
        <v>46598</v>
      </c>
      <c r="F206" s="37" t="s">
        <v>661</v>
      </c>
      <c r="G206" s="92">
        <v>96407486</v>
      </c>
      <c r="H206" s="36" t="s">
        <v>512</v>
      </c>
      <c r="I206" s="97">
        <v>1902008221915</v>
      </c>
      <c r="J206" s="97">
        <v>4658790008070</v>
      </c>
      <c r="K206" s="227" t="s">
        <v>661</v>
      </c>
      <c r="L206" s="39" t="s">
        <v>662</v>
      </c>
      <c r="M206" s="103">
        <v>419.89</v>
      </c>
      <c r="N206" s="103">
        <v>419.89</v>
      </c>
      <c r="O206" s="18">
        <f t="shared" si="69"/>
        <v>0</v>
      </c>
      <c r="P206" s="45">
        <v>10</v>
      </c>
      <c r="Q206" s="120"/>
      <c r="R206" s="106">
        <f t="shared" si="70"/>
        <v>0</v>
      </c>
      <c r="S206" s="36">
        <v>0.57999999999999996</v>
      </c>
      <c r="T206" s="36">
        <v>0.53</v>
      </c>
      <c r="U206" s="36">
        <f t="shared" si="71"/>
        <v>0</v>
      </c>
      <c r="V206" s="36">
        <f t="shared" si="72"/>
        <v>0</v>
      </c>
      <c r="W206" s="36">
        <f t="shared" ref="W206:W269" si="73">IF(H206="о",IF(Q206&gt;0,1,0),IF(H206="з",IF(Q206&gt;0,1,0),0))</f>
        <v>0</v>
      </c>
      <c r="X206" s="41">
        <f>IFERROR(VLOOKUP(B206,Лист2!A:B,2,0),0)</f>
        <v>1</v>
      </c>
      <c r="Y206" s="42">
        <f t="shared" si="39"/>
        <v>418.89</v>
      </c>
      <c r="Z206" s="42"/>
      <c r="AA206" s="43"/>
      <c r="AB206" s="43">
        <f t="shared" si="43"/>
        <v>420</v>
      </c>
      <c r="AC206" s="52">
        <f t="shared" si="44"/>
        <v>-0.11000000000001364</v>
      </c>
    </row>
    <row r="207" spans="1:32" s="52" customFormat="1" ht="21" customHeight="1" x14ac:dyDescent="0.2">
      <c r="A207" s="89">
        <f>_xlfn.AGGREGATE(3,3,$B$6:B207)</f>
        <v>198</v>
      </c>
      <c r="B207" s="37" t="s">
        <v>663</v>
      </c>
      <c r="C207" s="320" t="s">
        <v>1345</v>
      </c>
      <c r="D207" s="304" t="s">
        <v>1344</v>
      </c>
      <c r="E207" s="321">
        <v>46598</v>
      </c>
      <c r="F207" s="37" t="s">
        <v>664</v>
      </c>
      <c r="G207" s="97">
        <v>96561754</v>
      </c>
      <c r="H207" s="36" t="s">
        <v>512</v>
      </c>
      <c r="I207" s="97">
        <v>1902008221922</v>
      </c>
      <c r="J207" s="97">
        <v>4658790008087</v>
      </c>
      <c r="K207" s="227" t="s">
        <v>1181</v>
      </c>
      <c r="L207" s="39" t="s">
        <v>665</v>
      </c>
      <c r="M207" s="103">
        <v>268.39999999999998</v>
      </c>
      <c r="N207" s="103">
        <v>268.39999999999998</v>
      </c>
      <c r="O207" s="18">
        <f t="shared" si="69"/>
        <v>0</v>
      </c>
      <c r="P207" s="221">
        <v>10</v>
      </c>
      <c r="Q207" s="120"/>
      <c r="R207" s="106">
        <f t="shared" si="70"/>
        <v>0</v>
      </c>
      <c r="S207" s="36">
        <v>0.27</v>
      </c>
      <c r="T207" s="36">
        <v>0.23</v>
      </c>
      <c r="U207" s="36">
        <f t="shared" si="71"/>
        <v>0</v>
      </c>
      <c r="V207" s="36">
        <f t="shared" si="72"/>
        <v>0</v>
      </c>
      <c r="W207" s="36">
        <f t="shared" si="73"/>
        <v>0</v>
      </c>
      <c r="X207" s="41">
        <f>IFERROR(VLOOKUP(B207,Лист2!A:B,2,0),0)</f>
        <v>1</v>
      </c>
      <c r="Y207" s="42">
        <f t="shared" si="39"/>
        <v>267.39999999999998</v>
      </c>
      <c r="Z207" s="42"/>
      <c r="AA207" s="43"/>
      <c r="AB207" s="43">
        <f t="shared" si="43"/>
        <v>268</v>
      </c>
      <c r="AC207" s="52">
        <f t="shared" si="44"/>
        <v>0.39999999999997726</v>
      </c>
    </row>
    <row r="208" spans="1:32" s="52" customFormat="1" ht="21" customHeight="1" x14ac:dyDescent="0.25">
      <c r="A208" s="89">
        <f>_xlfn.AGGREGATE(3,3,$B$6:B208)</f>
        <v>199</v>
      </c>
      <c r="B208" s="37" t="s">
        <v>666</v>
      </c>
      <c r="C208" s="320" t="s">
        <v>1320</v>
      </c>
      <c r="D208" s="320" t="s">
        <v>1321</v>
      </c>
      <c r="E208" s="321">
        <v>47418</v>
      </c>
      <c r="F208" s="37" t="s">
        <v>667</v>
      </c>
      <c r="G208" s="92">
        <v>13278359</v>
      </c>
      <c r="H208" s="36" t="s">
        <v>512</v>
      </c>
      <c r="I208" s="97">
        <v>4630017734535</v>
      </c>
      <c r="J208" s="97">
        <v>4658790009077</v>
      </c>
      <c r="K208" s="232" t="s">
        <v>667</v>
      </c>
      <c r="L208" s="39" t="s">
        <v>668</v>
      </c>
      <c r="M208" s="103">
        <v>402.6</v>
      </c>
      <c r="N208" s="103">
        <v>402.6</v>
      </c>
      <c r="O208" s="18">
        <f t="shared" si="69"/>
        <v>0</v>
      </c>
      <c r="P208" s="51">
        <v>8</v>
      </c>
      <c r="Q208" s="120"/>
      <c r="R208" s="108">
        <f t="shared" si="70"/>
        <v>0</v>
      </c>
      <c r="S208" s="37">
        <v>0.59</v>
      </c>
      <c r="T208" s="37">
        <v>0.52</v>
      </c>
      <c r="U208" s="36">
        <f t="shared" si="71"/>
        <v>0</v>
      </c>
      <c r="V208" s="36">
        <f t="shared" si="72"/>
        <v>0</v>
      </c>
      <c r="W208" s="36">
        <f t="shared" si="73"/>
        <v>0</v>
      </c>
      <c r="X208" s="41">
        <f>IFERROR(VLOOKUP(B208,Лист2!A:B,2,0),0)</f>
        <v>1</v>
      </c>
      <c r="Y208" s="42">
        <f t="shared" ref="Y208:Y267" si="74">N208-X208</f>
        <v>401.6</v>
      </c>
      <c r="Z208" s="42"/>
      <c r="AA208" s="43"/>
      <c r="AB208" s="43">
        <f t="shared" si="43"/>
        <v>403</v>
      </c>
      <c r="AC208" s="52">
        <f t="shared" si="44"/>
        <v>-0.39999999999997726</v>
      </c>
    </row>
    <row r="209" spans="1:32" s="52" customFormat="1" ht="21" customHeight="1" x14ac:dyDescent="0.25">
      <c r="A209" s="89">
        <f>_xlfn.AGGREGATE(3,3,$B$6:B209)</f>
        <v>200</v>
      </c>
      <c r="B209" s="37" t="s">
        <v>669</v>
      </c>
      <c r="C209" s="320" t="s">
        <v>1320</v>
      </c>
      <c r="D209" s="320" t="s">
        <v>1321</v>
      </c>
      <c r="E209" s="321">
        <v>47418</v>
      </c>
      <c r="F209" s="37" t="s">
        <v>670</v>
      </c>
      <c r="G209" s="92">
        <v>13219141</v>
      </c>
      <c r="H209" s="36" t="s">
        <v>512</v>
      </c>
      <c r="I209" s="97">
        <v>4630017734542</v>
      </c>
      <c r="J209" s="97">
        <v>4658790009084</v>
      </c>
      <c r="K209" s="232" t="s">
        <v>670</v>
      </c>
      <c r="L209" s="39" t="s">
        <v>671</v>
      </c>
      <c r="M209" s="103">
        <v>347.7</v>
      </c>
      <c r="N209" s="103">
        <v>347.7</v>
      </c>
      <c r="O209" s="18">
        <f t="shared" si="69"/>
        <v>0</v>
      </c>
      <c r="P209" s="37">
        <v>10</v>
      </c>
      <c r="Q209" s="120"/>
      <c r="R209" s="108">
        <f t="shared" si="70"/>
        <v>0</v>
      </c>
      <c r="S209" s="37">
        <v>0.43</v>
      </c>
      <c r="T209" s="37">
        <v>0.33</v>
      </c>
      <c r="U209" s="36">
        <f t="shared" si="71"/>
        <v>0</v>
      </c>
      <c r="V209" s="36">
        <f t="shared" si="72"/>
        <v>0</v>
      </c>
      <c r="W209" s="36">
        <f t="shared" si="73"/>
        <v>0</v>
      </c>
      <c r="X209" s="41">
        <f>IFERROR(VLOOKUP(B209,Лист2!A:B,2,0),0)</f>
        <v>1</v>
      </c>
      <c r="Y209" s="42">
        <f t="shared" si="74"/>
        <v>346.7</v>
      </c>
      <c r="Z209" s="42"/>
      <c r="AA209" s="43"/>
      <c r="AB209" s="43">
        <f t="shared" si="43"/>
        <v>348</v>
      </c>
      <c r="AC209" s="52">
        <f t="shared" si="44"/>
        <v>-0.30000000000001137</v>
      </c>
    </row>
    <row r="210" spans="1:32" s="52" customFormat="1" ht="21" customHeight="1" x14ac:dyDescent="0.25">
      <c r="A210" s="89">
        <f>_xlfn.AGGREGATE(3,3,$B$6:B210)</f>
        <v>201</v>
      </c>
      <c r="B210" s="37" t="s">
        <v>672</v>
      </c>
      <c r="C210" s="320" t="s">
        <v>1343</v>
      </c>
      <c r="D210" s="304" t="s">
        <v>1342</v>
      </c>
      <c r="E210" s="321">
        <v>47056</v>
      </c>
      <c r="F210" s="37" t="s">
        <v>673</v>
      </c>
      <c r="G210" s="92">
        <v>96535089</v>
      </c>
      <c r="H210" s="36" t="s">
        <v>512</v>
      </c>
      <c r="I210" s="97">
        <v>4630017785247</v>
      </c>
      <c r="J210" s="97">
        <v>4658790009251</v>
      </c>
      <c r="K210" s="234" t="s">
        <v>673</v>
      </c>
      <c r="L210" s="39" t="s">
        <v>674</v>
      </c>
      <c r="M210" s="103">
        <v>402.6</v>
      </c>
      <c r="N210" s="103">
        <v>402.6</v>
      </c>
      <c r="O210" s="18">
        <f t="shared" si="69"/>
        <v>0</v>
      </c>
      <c r="P210" s="36">
        <v>10</v>
      </c>
      <c r="Q210" s="120"/>
      <c r="R210" s="108">
        <f t="shared" si="70"/>
        <v>0</v>
      </c>
      <c r="S210" s="37">
        <v>0.5</v>
      </c>
      <c r="T210" s="37">
        <v>0.47</v>
      </c>
      <c r="U210" s="36">
        <f t="shared" si="71"/>
        <v>0</v>
      </c>
      <c r="V210" s="36">
        <f t="shared" si="72"/>
        <v>0</v>
      </c>
      <c r="W210" s="36">
        <f t="shared" si="73"/>
        <v>0</v>
      </c>
      <c r="X210" s="41">
        <f>IFERROR(VLOOKUP(B210,Лист2!A:B,2,0),0)</f>
        <v>1</v>
      </c>
      <c r="Y210" s="42">
        <f t="shared" si="74"/>
        <v>401.6</v>
      </c>
      <c r="Z210" s="42"/>
      <c r="AA210" s="43"/>
      <c r="AB210" s="43">
        <f t="shared" si="43"/>
        <v>403</v>
      </c>
      <c r="AC210" s="52">
        <f t="shared" si="44"/>
        <v>-0.39999999999997726</v>
      </c>
    </row>
    <row r="211" spans="1:32" s="52" customFormat="1" ht="21" customHeight="1" x14ac:dyDescent="0.25">
      <c r="A211" s="89">
        <f>_xlfn.AGGREGATE(3,3,$B$6:B211)</f>
        <v>202</v>
      </c>
      <c r="B211" s="37" t="s">
        <v>675</v>
      </c>
      <c r="C211" s="320" t="s">
        <v>1320</v>
      </c>
      <c r="D211" s="320" t="s">
        <v>1321</v>
      </c>
      <c r="E211" s="321">
        <v>47418</v>
      </c>
      <c r="F211" s="37" t="s">
        <v>676</v>
      </c>
      <c r="G211" s="92">
        <v>93740722</v>
      </c>
      <c r="H211" s="36" t="s">
        <v>512</v>
      </c>
      <c r="I211" s="97">
        <v>4630017734399</v>
      </c>
      <c r="J211" s="97">
        <v>4658790009107</v>
      </c>
      <c r="K211" s="232" t="s">
        <v>676</v>
      </c>
      <c r="L211" s="39" t="s">
        <v>677</v>
      </c>
      <c r="M211" s="103">
        <v>420.9</v>
      </c>
      <c r="N211" s="103">
        <v>420.9</v>
      </c>
      <c r="O211" s="18">
        <f t="shared" si="69"/>
        <v>0</v>
      </c>
      <c r="P211" s="37">
        <v>10</v>
      </c>
      <c r="Q211" s="120"/>
      <c r="R211" s="108">
        <f t="shared" si="70"/>
        <v>0</v>
      </c>
      <c r="S211" s="37">
        <v>0.75</v>
      </c>
      <c r="T211" s="37">
        <v>0.66</v>
      </c>
      <c r="U211" s="36">
        <f t="shared" si="71"/>
        <v>0</v>
      </c>
      <c r="V211" s="36">
        <f t="shared" si="72"/>
        <v>0</v>
      </c>
      <c r="W211" s="36">
        <f t="shared" si="73"/>
        <v>0</v>
      </c>
      <c r="X211" s="41">
        <f>IFERROR(VLOOKUP(B211,Лист2!A:B,2,0),0)</f>
        <v>1</v>
      </c>
      <c r="Y211" s="42">
        <f t="shared" si="74"/>
        <v>419.9</v>
      </c>
      <c r="Z211" s="42"/>
      <c r="AA211" s="43"/>
      <c r="AB211" s="43">
        <f t="shared" si="43"/>
        <v>421</v>
      </c>
      <c r="AC211" s="52">
        <f t="shared" si="44"/>
        <v>-0.10000000000002274</v>
      </c>
    </row>
    <row r="212" spans="1:32" s="52" customFormat="1" ht="21" customHeight="1" x14ac:dyDescent="0.25">
      <c r="A212" s="89">
        <f>_xlfn.AGGREGATE(3,3,$B$6:B212)</f>
        <v>203</v>
      </c>
      <c r="B212" s="37" t="s">
        <v>678</v>
      </c>
      <c r="C212" s="320" t="s">
        <v>1320</v>
      </c>
      <c r="D212" s="320" t="s">
        <v>1321</v>
      </c>
      <c r="E212" s="321">
        <v>47418</v>
      </c>
      <c r="F212" s="37" t="s">
        <v>679</v>
      </c>
      <c r="G212" s="92">
        <v>93740723</v>
      </c>
      <c r="H212" s="36" t="s">
        <v>512</v>
      </c>
      <c r="I212" s="97">
        <v>4630017734405</v>
      </c>
      <c r="J212" s="97">
        <v>4658790009114</v>
      </c>
      <c r="K212" s="232" t="s">
        <v>679</v>
      </c>
      <c r="L212" s="39" t="s">
        <v>680</v>
      </c>
      <c r="M212" s="103">
        <v>420.9</v>
      </c>
      <c r="N212" s="103">
        <v>420.9</v>
      </c>
      <c r="O212" s="18">
        <f t="shared" si="69"/>
        <v>0</v>
      </c>
      <c r="P212" s="37">
        <v>10</v>
      </c>
      <c r="Q212" s="120"/>
      <c r="R212" s="108">
        <f t="shared" si="70"/>
        <v>0</v>
      </c>
      <c r="S212" s="37">
        <v>0.71</v>
      </c>
      <c r="T212" s="37">
        <v>0.61</v>
      </c>
      <c r="U212" s="36">
        <f t="shared" si="71"/>
        <v>0</v>
      </c>
      <c r="V212" s="36">
        <f t="shared" si="72"/>
        <v>0</v>
      </c>
      <c r="W212" s="36">
        <f t="shared" si="73"/>
        <v>0</v>
      </c>
      <c r="X212" s="41">
        <f>IFERROR(VLOOKUP(B212,Лист2!A:B,2,0),0)</f>
        <v>1</v>
      </c>
      <c r="Y212" s="42">
        <f t="shared" si="74"/>
        <v>419.9</v>
      </c>
      <c r="Z212" s="42"/>
      <c r="AA212" s="43"/>
      <c r="AB212" s="43">
        <f t="shared" si="43"/>
        <v>421</v>
      </c>
      <c r="AC212" s="52">
        <f t="shared" si="44"/>
        <v>-0.10000000000002274</v>
      </c>
    </row>
    <row r="213" spans="1:32" s="52" customFormat="1" ht="21" customHeight="1" x14ac:dyDescent="0.25">
      <c r="A213" s="89">
        <f>_xlfn.AGGREGATE(3,3,$B$6:B213)</f>
        <v>204</v>
      </c>
      <c r="B213" s="37" t="s">
        <v>681</v>
      </c>
      <c r="C213" s="320" t="s">
        <v>1320</v>
      </c>
      <c r="D213" s="320" t="s">
        <v>1321</v>
      </c>
      <c r="E213" s="321">
        <v>47418</v>
      </c>
      <c r="F213" s="37" t="s">
        <v>682</v>
      </c>
      <c r="G213" s="92">
        <v>95017034</v>
      </c>
      <c r="H213" s="36" t="s">
        <v>512</v>
      </c>
      <c r="I213" s="97">
        <v>4630017734436</v>
      </c>
      <c r="J213" s="97">
        <v>4658790009121</v>
      </c>
      <c r="K213" s="232" t="s">
        <v>682</v>
      </c>
      <c r="L213" s="39" t="s">
        <v>683</v>
      </c>
      <c r="M213" s="103">
        <v>439.2</v>
      </c>
      <c r="N213" s="103">
        <v>439.2</v>
      </c>
      <c r="O213" s="18">
        <f t="shared" si="69"/>
        <v>0</v>
      </c>
      <c r="P213" s="51">
        <v>10</v>
      </c>
      <c r="Q213" s="120"/>
      <c r="R213" s="108">
        <f t="shared" si="70"/>
        <v>0</v>
      </c>
      <c r="S213" s="37">
        <v>0.52</v>
      </c>
      <c r="T213" s="37">
        <v>0.46</v>
      </c>
      <c r="U213" s="36">
        <f t="shared" si="71"/>
        <v>0</v>
      </c>
      <c r="V213" s="36">
        <f t="shared" si="72"/>
        <v>0</v>
      </c>
      <c r="W213" s="36">
        <f t="shared" si="73"/>
        <v>0</v>
      </c>
      <c r="X213" s="41">
        <f>IFERROR(VLOOKUP(B213,Лист2!A:B,2,0),0)</f>
        <v>1</v>
      </c>
      <c r="Y213" s="42">
        <f t="shared" si="74"/>
        <v>438.2</v>
      </c>
      <c r="Z213" s="42"/>
      <c r="AA213" s="43"/>
      <c r="AB213" s="43">
        <f t="shared" si="43"/>
        <v>439</v>
      </c>
      <c r="AC213" s="52">
        <f t="shared" si="44"/>
        <v>0.19999999999998863</v>
      </c>
    </row>
    <row r="214" spans="1:32" s="52" customFormat="1" ht="21" customHeight="1" x14ac:dyDescent="0.25">
      <c r="A214" s="89">
        <f>_xlfn.AGGREGATE(3,3,$B$6:B214)</f>
        <v>205</v>
      </c>
      <c r="B214" s="37" t="s">
        <v>684</v>
      </c>
      <c r="C214" s="320" t="s">
        <v>1320</v>
      </c>
      <c r="D214" s="320" t="s">
        <v>1321</v>
      </c>
      <c r="E214" s="321">
        <v>47418</v>
      </c>
      <c r="F214" s="37" t="s">
        <v>685</v>
      </c>
      <c r="G214" s="92">
        <v>95218373</v>
      </c>
      <c r="H214" s="36" t="s">
        <v>512</v>
      </c>
      <c r="I214" s="97">
        <v>4630017734450</v>
      </c>
      <c r="J214" s="97">
        <v>4658790009138</v>
      </c>
      <c r="K214" s="232" t="s">
        <v>685</v>
      </c>
      <c r="L214" s="39" t="s">
        <v>686</v>
      </c>
      <c r="M214" s="103">
        <v>402.6</v>
      </c>
      <c r="N214" s="103">
        <v>402.6</v>
      </c>
      <c r="O214" s="18">
        <f t="shared" si="69"/>
        <v>0</v>
      </c>
      <c r="P214" s="51">
        <v>20</v>
      </c>
      <c r="Q214" s="120"/>
      <c r="R214" s="108">
        <f t="shared" si="70"/>
        <v>0</v>
      </c>
      <c r="S214" s="37">
        <v>0.44</v>
      </c>
      <c r="T214" s="37">
        <v>0.38</v>
      </c>
      <c r="U214" s="36">
        <f t="shared" si="71"/>
        <v>0</v>
      </c>
      <c r="V214" s="36">
        <f t="shared" si="72"/>
        <v>0</v>
      </c>
      <c r="W214" s="36">
        <f t="shared" si="73"/>
        <v>0</v>
      </c>
      <c r="X214" s="41">
        <f>IFERROR(VLOOKUP(B214,Лист2!A:B,2,0),0)</f>
        <v>1</v>
      </c>
      <c r="Y214" s="42">
        <f t="shared" si="74"/>
        <v>401.6</v>
      </c>
      <c r="Z214" s="42"/>
      <c r="AA214" s="43"/>
      <c r="AB214" s="43">
        <f t="shared" ref="AB214:AB277" si="75">ROUND(N214,0)</f>
        <v>403</v>
      </c>
      <c r="AC214" s="52">
        <f t="shared" ref="AC214:AC277" si="76">N214-AB214</f>
        <v>-0.39999999999997726</v>
      </c>
    </row>
    <row r="215" spans="1:32" s="52" customFormat="1" ht="21" customHeight="1" x14ac:dyDescent="0.25">
      <c r="A215" s="89">
        <f>_xlfn.AGGREGATE(3,3,$B$6:B215)</f>
        <v>206</v>
      </c>
      <c r="B215" s="37" t="s">
        <v>687</v>
      </c>
      <c r="C215" s="320" t="s">
        <v>1320</v>
      </c>
      <c r="D215" s="320" t="s">
        <v>1321</v>
      </c>
      <c r="E215" s="321">
        <v>47418</v>
      </c>
      <c r="F215" s="37" t="s">
        <v>688</v>
      </c>
      <c r="G215" s="92">
        <v>95941670</v>
      </c>
      <c r="H215" s="36" t="s">
        <v>512</v>
      </c>
      <c r="I215" s="97">
        <v>4630017734467</v>
      </c>
      <c r="J215" s="97">
        <v>4658790009145</v>
      </c>
      <c r="K215" s="232" t="s">
        <v>688</v>
      </c>
      <c r="L215" s="39" t="s">
        <v>689</v>
      </c>
      <c r="M215" s="103">
        <v>347.7</v>
      </c>
      <c r="N215" s="103">
        <v>347.7</v>
      </c>
      <c r="O215" s="18">
        <f t="shared" si="69"/>
        <v>0</v>
      </c>
      <c r="P215" s="37">
        <v>10</v>
      </c>
      <c r="Q215" s="120"/>
      <c r="R215" s="108">
        <f t="shared" si="70"/>
        <v>0</v>
      </c>
      <c r="S215" s="37">
        <v>0.43</v>
      </c>
      <c r="T215" s="37">
        <v>0.33</v>
      </c>
      <c r="U215" s="36">
        <f t="shared" si="71"/>
        <v>0</v>
      </c>
      <c r="V215" s="36">
        <f t="shared" si="72"/>
        <v>0</v>
      </c>
      <c r="W215" s="36">
        <f t="shared" si="73"/>
        <v>0</v>
      </c>
      <c r="X215" s="41">
        <f>IFERROR(VLOOKUP(B215,Лист2!A:B,2,0),0)</f>
        <v>1</v>
      </c>
      <c r="Y215" s="42">
        <f t="shared" si="74"/>
        <v>346.7</v>
      </c>
      <c r="Z215" s="42"/>
      <c r="AA215" s="43"/>
      <c r="AB215" s="43">
        <f t="shared" si="75"/>
        <v>348</v>
      </c>
      <c r="AC215" s="52">
        <f t="shared" si="76"/>
        <v>-0.30000000000001137</v>
      </c>
    </row>
    <row r="216" spans="1:32" s="52" customFormat="1" ht="21" customHeight="1" x14ac:dyDescent="0.25">
      <c r="A216" s="89">
        <f>_xlfn.AGGREGATE(3,3,$B$6:B216)</f>
        <v>207</v>
      </c>
      <c r="B216" s="37" t="s">
        <v>690</v>
      </c>
      <c r="C216" s="320" t="s">
        <v>1343</v>
      </c>
      <c r="D216" s="304" t="s">
        <v>1342</v>
      </c>
      <c r="E216" s="321">
        <v>47056</v>
      </c>
      <c r="F216" s="37" t="s">
        <v>691</v>
      </c>
      <c r="G216" s="92">
        <v>90512982</v>
      </c>
      <c r="H216" s="36" t="s">
        <v>512</v>
      </c>
      <c r="I216" s="97">
        <v>4630017785018</v>
      </c>
      <c r="J216" s="97">
        <v>4658790009473</v>
      </c>
      <c r="K216" s="232" t="s">
        <v>691</v>
      </c>
      <c r="L216" s="39" t="s">
        <v>692</v>
      </c>
      <c r="M216" s="103">
        <v>339.56</v>
      </c>
      <c r="N216" s="103">
        <v>339.56</v>
      </c>
      <c r="O216" s="18">
        <f t="shared" si="69"/>
        <v>0</v>
      </c>
      <c r="P216" s="51">
        <v>8</v>
      </c>
      <c r="Q216" s="120"/>
      <c r="R216" s="108">
        <f t="shared" si="70"/>
        <v>0</v>
      </c>
      <c r="S216" s="37">
        <v>0.56999999999999995</v>
      </c>
      <c r="T216" s="37">
        <v>0.53</v>
      </c>
      <c r="U216" s="36">
        <f t="shared" si="71"/>
        <v>0</v>
      </c>
      <c r="V216" s="36">
        <f t="shared" si="72"/>
        <v>0</v>
      </c>
      <c r="W216" s="36">
        <f t="shared" si="73"/>
        <v>0</v>
      </c>
      <c r="X216" s="41">
        <f>IFERROR(VLOOKUP(B216,Лист2!A:B,2,0),0)</f>
        <v>1</v>
      </c>
      <c r="Y216" s="42">
        <f t="shared" si="74"/>
        <v>338.56</v>
      </c>
      <c r="Z216" s="42"/>
      <c r="AA216" s="43"/>
      <c r="AB216" s="43">
        <f t="shared" si="75"/>
        <v>340</v>
      </c>
      <c r="AC216" s="52">
        <f t="shared" si="76"/>
        <v>-0.43999999999999773</v>
      </c>
    </row>
    <row r="217" spans="1:32" s="52" customFormat="1" ht="21" customHeight="1" x14ac:dyDescent="0.25">
      <c r="A217" s="89">
        <f>_xlfn.AGGREGATE(3,3,$B$6:B217)</f>
        <v>208</v>
      </c>
      <c r="B217" s="37" t="s">
        <v>693</v>
      </c>
      <c r="C217" s="320" t="s">
        <v>1343</v>
      </c>
      <c r="D217" s="304" t="s">
        <v>1342</v>
      </c>
      <c r="E217" s="321">
        <v>47056</v>
      </c>
      <c r="F217" s="37" t="s">
        <v>694</v>
      </c>
      <c r="G217" s="92">
        <v>93186332</v>
      </c>
      <c r="H217" s="36" t="s">
        <v>512</v>
      </c>
      <c r="I217" s="97">
        <v>463001778508</v>
      </c>
      <c r="J217" s="97">
        <v>4658790009404</v>
      </c>
      <c r="K217" s="232" t="s">
        <v>694</v>
      </c>
      <c r="L217" s="39" t="s">
        <v>695</v>
      </c>
      <c r="M217" s="103">
        <v>343.64</v>
      </c>
      <c r="N217" s="103">
        <v>343.64</v>
      </c>
      <c r="O217" s="18">
        <f t="shared" si="69"/>
        <v>0</v>
      </c>
      <c r="P217" s="37">
        <v>10</v>
      </c>
      <c r="Q217" s="120"/>
      <c r="R217" s="108">
        <f t="shared" si="70"/>
        <v>0</v>
      </c>
      <c r="S217" s="37">
        <v>0.61</v>
      </c>
      <c r="T217" s="37">
        <v>0.56999999999999995</v>
      </c>
      <c r="U217" s="36">
        <f t="shared" si="71"/>
        <v>0</v>
      </c>
      <c r="V217" s="36">
        <f t="shared" si="72"/>
        <v>0</v>
      </c>
      <c r="W217" s="36">
        <f t="shared" si="73"/>
        <v>0</v>
      </c>
      <c r="X217" s="41">
        <f>IFERROR(VLOOKUP(B217,Лист2!A:B,2,0),0)</f>
        <v>1</v>
      </c>
      <c r="Y217" s="42">
        <f t="shared" si="74"/>
        <v>342.64</v>
      </c>
      <c r="Z217" s="42"/>
      <c r="AA217" s="43"/>
      <c r="AB217" s="43">
        <f t="shared" si="75"/>
        <v>344</v>
      </c>
      <c r="AC217" s="52">
        <f t="shared" si="76"/>
        <v>-0.36000000000001364</v>
      </c>
    </row>
    <row r="218" spans="1:32" s="52" customFormat="1" ht="21" customHeight="1" x14ac:dyDescent="0.25">
      <c r="A218" s="89">
        <f>_xlfn.AGGREGATE(3,3,$B$6:B218)</f>
        <v>209</v>
      </c>
      <c r="B218" s="37" t="s">
        <v>696</v>
      </c>
      <c r="C218" s="320" t="s">
        <v>1343</v>
      </c>
      <c r="D218" s="304" t="s">
        <v>1342</v>
      </c>
      <c r="E218" s="321">
        <v>47056</v>
      </c>
      <c r="F218" s="37" t="s">
        <v>697</v>
      </c>
      <c r="G218" s="92">
        <v>93181232</v>
      </c>
      <c r="H218" s="36" t="s">
        <v>512</v>
      </c>
      <c r="I218" s="97">
        <v>4630017785070</v>
      </c>
      <c r="J218" s="97">
        <v>4658790009411</v>
      </c>
      <c r="K218" s="232" t="s">
        <v>697</v>
      </c>
      <c r="L218" s="39" t="s">
        <v>698</v>
      </c>
      <c r="M218" s="103">
        <v>343.64</v>
      </c>
      <c r="N218" s="103">
        <v>343.64</v>
      </c>
      <c r="O218" s="18">
        <f t="shared" si="69"/>
        <v>0</v>
      </c>
      <c r="P218" s="37">
        <v>10</v>
      </c>
      <c r="Q218" s="120"/>
      <c r="R218" s="108">
        <f t="shared" si="70"/>
        <v>0</v>
      </c>
      <c r="S218" s="37">
        <v>0.61</v>
      </c>
      <c r="T218" s="37">
        <v>0.52</v>
      </c>
      <c r="U218" s="36">
        <f t="shared" si="71"/>
        <v>0</v>
      </c>
      <c r="V218" s="36">
        <f t="shared" si="72"/>
        <v>0</v>
      </c>
      <c r="W218" s="36">
        <f t="shared" si="73"/>
        <v>0</v>
      </c>
      <c r="X218" s="41">
        <f>IFERROR(VLOOKUP(B218,Лист2!A:B,2,0),0)</f>
        <v>1</v>
      </c>
      <c r="Y218" s="42">
        <f t="shared" si="74"/>
        <v>342.64</v>
      </c>
      <c r="Z218" s="42"/>
      <c r="AA218" s="43"/>
      <c r="AB218" s="43">
        <f t="shared" si="75"/>
        <v>344</v>
      </c>
      <c r="AC218" s="52">
        <f t="shared" si="76"/>
        <v>-0.36000000000001364</v>
      </c>
    </row>
    <row r="219" spans="1:32" s="52" customFormat="1" ht="19.5" customHeight="1" x14ac:dyDescent="0.25">
      <c r="A219" s="90">
        <f>_xlfn.AGGREGATE(3,3,$B$6:B219)</f>
        <v>209</v>
      </c>
      <c r="B219" s="54"/>
      <c r="C219" s="293"/>
      <c r="D219" s="293"/>
      <c r="E219" s="308"/>
      <c r="F219" s="56" t="s">
        <v>699</v>
      </c>
      <c r="G219" s="99"/>
      <c r="H219" s="1"/>
      <c r="I219" s="99"/>
      <c r="J219" s="99"/>
      <c r="K219" s="233"/>
      <c r="L219" s="1">
        <v>0</v>
      </c>
      <c r="M219" s="105">
        <v>0</v>
      </c>
      <c r="N219" s="105">
        <v>0</v>
      </c>
      <c r="O219" s="55"/>
      <c r="P219" s="1"/>
      <c r="Q219" s="121"/>
      <c r="R219" s="105"/>
      <c r="S219" s="1"/>
      <c r="T219" s="1"/>
      <c r="U219" s="54"/>
      <c r="V219" s="54"/>
      <c r="W219" s="36">
        <f t="shared" si="73"/>
        <v>0</v>
      </c>
      <c r="X219" s="41">
        <f>IFERROR(VLOOKUP(B219,Лист2!A:B,2,0),0)</f>
        <v>0</v>
      </c>
      <c r="Y219" s="42">
        <f t="shared" si="74"/>
        <v>0</v>
      </c>
      <c r="Z219" s="42"/>
      <c r="AA219" s="43"/>
      <c r="AB219" s="43">
        <f t="shared" si="75"/>
        <v>0</v>
      </c>
      <c r="AC219" s="52">
        <f t="shared" si="76"/>
        <v>0</v>
      </c>
    </row>
    <row r="220" spans="1:32" s="52" customFormat="1" ht="19.5" customHeight="1" x14ac:dyDescent="0.2">
      <c r="A220" s="89">
        <f>_xlfn.AGGREGATE(3,3,$B$6:B220)</f>
        <v>210</v>
      </c>
      <c r="B220" s="37" t="s">
        <v>700</v>
      </c>
      <c r="C220" s="320" t="s">
        <v>1345</v>
      </c>
      <c r="D220" s="304" t="s">
        <v>1344</v>
      </c>
      <c r="E220" s="321">
        <v>46598</v>
      </c>
      <c r="F220" s="37" t="s">
        <v>701</v>
      </c>
      <c r="G220" s="97">
        <v>3707333</v>
      </c>
      <c r="H220" s="36" t="s">
        <v>512</v>
      </c>
      <c r="I220" s="97">
        <v>1802008221109</v>
      </c>
      <c r="J220" s="97">
        <v>4658790007851</v>
      </c>
      <c r="K220" s="227" t="s">
        <v>701</v>
      </c>
      <c r="L220" s="39" t="s">
        <v>702</v>
      </c>
      <c r="M220" s="103">
        <v>276.54000000000002</v>
      </c>
      <c r="N220" s="103">
        <v>276.54000000000002</v>
      </c>
      <c r="O220" s="18">
        <f>N220/M220-1</f>
        <v>0</v>
      </c>
      <c r="P220" s="40">
        <v>14</v>
      </c>
      <c r="Q220" s="120"/>
      <c r="R220" s="103">
        <f>N220*Q220</f>
        <v>0</v>
      </c>
      <c r="S220" s="40">
        <v>0.36</v>
      </c>
      <c r="T220" s="36">
        <v>0.34</v>
      </c>
      <c r="U220" s="36">
        <f>Q220*S220</f>
        <v>0</v>
      </c>
      <c r="V220" s="36">
        <f>Q220*T220</f>
        <v>0</v>
      </c>
      <c r="W220" s="36">
        <f t="shared" si="73"/>
        <v>0</v>
      </c>
      <c r="X220" s="41">
        <f>IFERROR(VLOOKUP(B220,Лист2!A:B,2,0),0)</f>
        <v>1</v>
      </c>
      <c r="Y220" s="42">
        <f t="shared" si="74"/>
        <v>275.54000000000002</v>
      </c>
      <c r="Z220" s="42"/>
      <c r="AA220" s="43"/>
      <c r="AB220" s="43">
        <f t="shared" si="75"/>
        <v>277</v>
      </c>
      <c r="AC220" s="52">
        <f t="shared" si="76"/>
        <v>-0.45999999999997954</v>
      </c>
    </row>
    <row r="221" spans="1:32" s="52" customFormat="1" ht="19.5" customHeight="1" x14ac:dyDescent="0.25">
      <c r="A221" s="90">
        <f>_xlfn.AGGREGATE(3,3,$B$6:B221)</f>
        <v>210</v>
      </c>
      <c r="B221" s="54"/>
      <c r="C221" s="293"/>
      <c r="D221" s="293"/>
      <c r="E221" s="308"/>
      <c r="F221" s="56" t="s">
        <v>703</v>
      </c>
      <c r="G221" s="99"/>
      <c r="H221" s="1"/>
      <c r="I221" s="99"/>
      <c r="J221" s="99"/>
      <c r="K221" s="233"/>
      <c r="L221" s="1">
        <v>0</v>
      </c>
      <c r="M221" s="105">
        <v>0</v>
      </c>
      <c r="N221" s="105">
        <v>0</v>
      </c>
      <c r="O221" s="55"/>
      <c r="P221" s="1"/>
      <c r="Q221" s="121"/>
      <c r="R221" s="105"/>
      <c r="S221" s="1"/>
      <c r="T221" s="1"/>
      <c r="U221" s="54"/>
      <c r="V221" s="54"/>
      <c r="W221" s="36">
        <f t="shared" si="73"/>
        <v>0</v>
      </c>
      <c r="X221" s="41">
        <f>IFERROR(VLOOKUP(B221,Лист2!A:B,2,0),0)</f>
        <v>0</v>
      </c>
      <c r="Y221" s="42">
        <f t="shared" si="74"/>
        <v>0</v>
      </c>
      <c r="Z221" s="42"/>
      <c r="AA221" s="43"/>
      <c r="AB221" s="43">
        <f t="shared" si="75"/>
        <v>0</v>
      </c>
      <c r="AC221" s="52">
        <f t="shared" si="76"/>
        <v>0</v>
      </c>
    </row>
    <row r="222" spans="1:32" s="118" customFormat="1" ht="21" customHeight="1" x14ac:dyDescent="0.2">
      <c r="A222" s="89">
        <f>_xlfn.AGGREGATE(3,3,$B$6:B222)</f>
        <v>211</v>
      </c>
      <c r="B222" s="37" t="s">
        <v>704</v>
      </c>
      <c r="C222" s="320" t="s">
        <v>1339</v>
      </c>
      <c r="D222" s="304" t="s">
        <v>1338</v>
      </c>
      <c r="E222" s="321">
        <v>46980</v>
      </c>
      <c r="F222" s="37" t="s">
        <v>705</v>
      </c>
      <c r="G222" s="97">
        <v>1302515</v>
      </c>
      <c r="H222" s="36" t="s">
        <v>512</v>
      </c>
      <c r="I222" s="97">
        <v>1902008221694</v>
      </c>
      <c r="J222" s="97">
        <v>4658790008001</v>
      </c>
      <c r="K222" s="227" t="s">
        <v>705</v>
      </c>
      <c r="L222" s="39" t="s">
        <v>706</v>
      </c>
      <c r="M222" s="103">
        <v>1012.6</v>
      </c>
      <c r="N222" s="103">
        <v>1012.6</v>
      </c>
      <c r="O222" s="18">
        <f t="shared" ref="O222:O230" si="77">N222/M222-1</f>
        <v>0</v>
      </c>
      <c r="P222" s="38">
        <v>4</v>
      </c>
      <c r="Q222" s="120"/>
      <c r="R222" s="106">
        <f t="shared" ref="R222:R249" si="78">N222*Q222</f>
        <v>0</v>
      </c>
      <c r="S222" s="36">
        <v>2</v>
      </c>
      <c r="T222" s="36">
        <v>1.92</v>
      </c>
      <c r="U222" s="36">
        <f t="shared" ref="U222:U230" si="79">Q222*S222</f>
        <v>0</v>
      </c>
      <c r="V222" s="36">
        <f t="shared" ref="V222:V230" si="80">Q222*T222</f>
        <v>0</v>
      </c>
      <c r="W222" s="36">
        <f t="shared" si="73"/>
        <v>0</v>
      </c>
      <c r="X222" s="41">
        <f>IFERROR(VLOOKUP(B222,Лист2!A:B,2,0),0)</f>
        <v>1</v>
      </c>
      <c r="Y222" s="42">
        <f t="shared" si="74"/>
        <v>1011.6</v>
      </c>
      <c r="Z222" s="42"/>
      <c r="AA222" s="43"/>
      <c r="AB222" s="43">
        <f t="shared" si="75"/>
        <v>1013</v>
      </c>
      <c r="AC222" s="52">
        <f t="shared" si="76"/>
        <v>-0.39999999999997726</v>
      </c>
      <c r="AD222" s="52"/>
      <c r="AE222" s="52"/>
      <c r="AF222" s="52"/>
    </row>
    <row r="223" spans="1:32" s="52" customFormat="1" ht="20.25" customHeight="1" x14ac:dyDescent="0.2">
      <c r="A223" s="89">
        <f>_xlfn.AGGREGATE(3,3,$B$6:B223)</f>
        <v>212</v>
      </c>
      <c r="B223" s="37" t="s">
        <v>707</v>
      </c>
      <c r="C223" s="320" t="s">
        <v>1345</v>
      </c>
      <c r="D223" s="304" t="s">
        <v>1344</v>
      </c>
      <c r="E223" s="321">
        <v>46598</v>
      </c>
      <c r="F223" s="37" t="s">
        <v>708</v>
      </c>
      <c r="G223" s="91" t="s">
        <v>709</v>
      </c>
      <c r="H223" s="36" t="s">
        <v>512</v>
      </c>
      <c r="I223" s="91">
        <v>1902008221854</v>
      </c>
      <c r="J223" s="91">
        <v>4658790008018</v>
      </c>
      <c r="K223" s="227" t="s">
        <v>708</v>
      </c>
      <c r="L223" s="39" t="s">
        <v>710</v>
      </c>
      <c r="M223" s="103">
        <v>390.4</v>
      </c>
      <c r="N223" s="103">
        <v>390.4</v>
      </c>
      <c r="O223" s="18">
        <f t="shared" si="77"/>
        <v>0</v>
      </c>
      <c r="P223" s="36">
        <v>10</v>
      </c>
      <c r="Q223" s="120"/>
      <c r="R223" s="106">
        <f t="shared" si="78"/>
        <v>0</v>
      </c>
      <c r="S223" s="36">
        <v>0.45</v>
      </c>
      <c r="T223" s="36">
        <v>0.42</v>
      </c>
      <c r="U223" s="36">
        <f t="shared" si="79"/>
        <v>0</v>
      </c>
      <c r="V223" s="36">
        <f t="shared" si="80"/>
        <v>0</v>
      </c>
      <c r="W223" s="36">
        <f t="shared" si="73"/>
        <v>0</v>
      </c>
      <c r="X223" s="41">
        <f>IFERROR(VLOOKUP(B223,Лист2!A:B,2,0),0)</f>
        <v>1</v>
      </c>
      <c r="Y223" s="42">
        <f t="shared" si="74"/>
        <v>389.4</v>
      </c>
      <c r="Z223" s="42"/>
      <c r="AA223" s="43"/>
      <c r="AB223" s="43">
        <f t="shared" si="75"/>
        <v>390</v>
      </c>
      <c r="AC223" s="52">
        <f t="shared" si="76"/>
        <v>0.39999999999997726</v>
      </c>
    </row>
    <row r="224" spans="1:32" s="118" customFormat="1" ht="21" customHeight="1" x14ac:dyDescent="0.2">
      <c r="A224" s="89">
        <f>_xlfn.AGGREGATE(3,3,$B$6:B224)</f>
        <v>213</v>
      </c>
      <c r="B224" s="37" t="s">
        <v>711</v>
      </c>
      <c r="C224" s="320" t="s">
        <v>1345</v>
      </c>
      <c r="D224" s="304" t="s">
        <v>1344</v>
      </c>
      <c r="E224" s="321">
        <v>46598</v>
      </c>
      <c r="F224" s="37" t="s">
        <v>712</v>
      </c>
      <c r="G224" s="91" t="s">
        <v>713</v>
      </c>
      <c r="H224" s="36" t="s">
        <v>512</v>
      </c>
      <c r="I224" s="91">
        <v>1902008221861</v>
      </c>
      <c r="J224" s="91">
        <v>4658790008025</v>
      </c>
      <c r="K224" s="227" t="s">
        <v>712</v>
      </c>
      <c r="L224" s="39" t="s">
        <v>714</v>
      </c>
      <c r="M224" s="103">
        <v>390.4</v>
      </c>
      <c r="N224" s="103">
        <v>390.4</v>
      </c>
      <c r="O224" s="18">
        <f t="shared" si="77"/>
        <v>0</v>
      </c>
      <c r="P224" s="36">
        <v>10</v>
      </c>
      <c r="Q224" s="120"/>
      <c r="R224" s="106">
        <f t="shared" si="78"/>
        <v>0</v>
      </c>
      <c r="S224" s="36">
        <v>0.45</v>
      </c>
      <c r="T224" s="36">
        <v>0.42</v>
      </c>
      <c r="U224" s="36">
        <f t="shared" si="79"/>
        <v>0</v>
      </c>
      <c r="V224" s="36">
        <f t="shared" si="80"/>
        <v>0</v>
      </c>
      <c r="W224" s="36">
        <f t="shared" si="73"/>
        <v>0</v>
      </c>
      <c r="X224" s="41">
        <f>IFERROR(VLOOKUP(B224,Лист2!A:B,2,0),0)</f>
        <v>1</v>
      </c>
      <c r="Y224" s="42">
        <f t="shared" si="74"/>
        <v>389.4</v>
      </c>
      <c r="Z224" s="42"/>
      <c r="AA224" s="43"/>
      <c r="AB224" s="43">
        <f t="shared" si="75"/>
        <v>390</v>
      </c>
      <c r="AC224" s="52">
        <f t="shared" si="76"/>
        <v>0.39999999999997726</v>
      </c>
      <c r="AD224" s="52"/>
      <c r="AE224" s="52"/>
      <c r="AF224" s="52"/>
    </row>
    <row r="225" spans="1:32" s="52" customFormat="1" ht="24.75" customHeight="1" x14ac:dyDescent="0.2">
      <c r="A225" s="89">
        <f>_xlfn.AGGREGATE(3,3,$B$6:B225)</f>
        <v>214</v>
      </c>
      <c r="B225" s="37" t="s">
        <v>715</v>
      </c>
      <c r="C225" s="320" t="s">
        <v>1345</v>
      </c>
      <c r="D225" s="304" t="s">
        <v>1344</v>
      </c>
      <c r="E225" s="321">
        <v>46598</v>
      </c>
      <c r="F225" s="37" t="s">
        <v>716</v>
      </c>
      <c r="G225" s="91" t="s">
        <v>717</v>
      </c>
      <c r="H225" s="36" t="s">
        <v>512</v>
      </c>
      <c r="I225" s="91">
        <v>1902008221878</v>
      </c>
      <c r="J225" s="91">
        <v>4658790008032</v>
      </c>
      <c r="K225" s="227" t="s">
        <v>716</v>
      </c>
      <c r="L225" s="39" t="s">
        <v>718</v>
      </c>
      <c r="M225" s="103">
        <v>366</v>
      </c>
      <c r="N225" s="103">
        <v>366</v>
      </c>
      <c r="O225" s="18">
        <f t="shared" si="77"/>
        <v>0</v>
      </c>
      <c r="P225" s="38">
        <v>8</v>
      </c>
      <c r="Q225" s="120"/>
      <c r="R225" s="106">
        <f t="shared" si="78"/>
        <v>0</v>
      </c>
      <c r="S225" s="36">
        <v>0.66</v>
      </c>
      <c r="T225" s="36">
        <v>0.63</v>
      </c>
      <c r="U225" s="36">
        <f t="shared" si="79"/>
        <v>0</v>
      </c>
      <c r="V225" s="36">
        <f t="shared" si="80"/>
        <v>0</v>
      </c>
      <c r="W225" s="36">
        <f t="shared" si="73"/>
        <v>0</v>
      </c>
      <c r="X225" s="41">
        <f>IFERROR(VLOOKUP(B225,Лист2!A:B,2,0),0)</f>
        <v>1</v>
      </c>
      <c r="Y225" s="42">
        <f t="shared" si="74"/>
        <v>365</v>
      </c>
      <c r="Z225" s="42"/>
      <c r="AA225" s="43"/>
      <c r="AB225" s="43">
        <f t="shared" si="75"/>
        <v>366</v>
      </c>
      <c r="AC225" s="52">
        <f t="shared" si="76"/>
        <v>0</v>
      </c>
    </row>
    <row r="226" spans="1:32" s="52" customFormat="1" ht="21" customHeight="1" x14ac:dyDescent="0.2">
      <c r="A226" s="89">
        <f>_xlfn.AGGREGATE(3,3,$B$6:B226)</f>
        <v>215</v>
      </c>
      <c r="B226" s="37" t="s">
        <v>719</v>
      </c>
      <c r="C226" s="320" t="s">
        <v>1352</v>
      </c>
      <c r="D226" s="304" t="s">
        <v>1351</v>
      </c>
      <c r="E226" s="321">
        <v>46536</v>
      </c>
      <c r="F226" s="37" t="s">
        <v>720</v>
      </c>
      <c r="G226" s="91" t="s">
        <v>721</v>
      </c>
      <c r="H226" s="36" t="s">
        <v>512</v>
      </c>
      <c r="I226" s="91">
        <v>1902008221885</v>
      </c>
      <c r="J226" s="91">
        <v>4658790008049</v>
      </c>
      <c r="K226" s="227" t="s">
        <v>720</v>
      </c>
      <c r="L226" s="39" t="s">
        <v>722</v>
      </c>
      <c r="M226" s="103">
        <v>372.1</v>
      </c>
      <c r="N226" s="103">
        <v>372.1</v>
      </c>
      <c r="O226" s="18">
        <f t="shared" si="77"/>
        <v>0</v>
      </c>
      <c r="P226" s="36">
        <v>10</v>
      </c>
      <c r="Q226" s="120"/>
      <c r="R226" s="106">
        <f t="shared" si="78"/>
        <v>0</v>
      </c>
      <c r="S226" s="36">
        <v>0.4</v>
      </c>
      <c r="T226" s="36">
        <v>0.34</v>
      </c>
      <c r="U226" s="36">
        <f t="shared" si="79"/>
        <v>0</v>
      </c>
      <c r="V226" s="36">
        <f t="shared" si="80"/>
        <v>0</v>
      </c>
      <c r="W226" s="36">
        <f t="shared" si="73"/>
        <v>0</v>
      </c>
      <c r="X226" s="41">
        <f>IFERROR(VLOOKUP(B226,Лист2!A:B,2,0),0)</f>
        <v>1</v>
      </c>
      <c r="Y226" s="42">
        <f t="shared" si="74"/>
        <v>371.1</v>
      </c>
      <c r="Z226" s="42"/>
      <c r="AA226" s="43"/>
      <c r="AB226" s="43">
        <f t="shared" si="75"/>
        <v>372</v>
      </c>
      <c r="AC226" s="52">
        <f t="shared" si="76"/>
        <v>0.10000000000002274</v>
      </c>
    </row>
    <row r="227" spans="1:32" s="52" customFormat="1" ht="21" customHeight="1" x14ac:dyDescent="0.2">
      <c r="A227" s="89">
        <f>_xlfn.AGGREGATE(3,3,$B$6:B227)</f>
        <v>216</v>
      </c>
      <c r="B227" s="37" t="s">
        <v>723</v>
      </c>
      <c r="C227" s="320" t="s">
        <v>1352</v>
      </c>
      <c r="D227" s="304" t="s">
        <v>1351</v>
      </c>
      <c r="E227" s="321">
        <v>46536</v>
      </c>
      <c r="F227" s="37" t="s">
        <v>724</v>
      </c>
      <c r="G227" s="91" t="s">
        <v>725</v>
      </c>
      <c r="H227" s="36" t="s">
        <v>512</v>
      </c>
      <c r="I227" s="91">
        <v>1902008221892</v>
      </c>
      <c r="J227" s="91">
        <v>4658790008056</v>
      </c>
      <c r="K227" s="227" t="s">
        <v>724</v>
      </c>
      <c r="L227" s="39" t="s">
        <v>726</v>
      </c>
      <c r="M227" s="103">
        <v>292.8</v>
      </c>
      <c r="N227" s="103">
        <v>292.8</v>
      </c>
      <c r="O227" s="18">
        <f t="shared" si="77"/>
        <v>0</v>
      </c>
      <c r="P227" s="38">
        <v>10</v>
      </c>
      <c r="Q227" s="120"/>
      <c r="R227" s="106">
        <f t="shared" si="78"/>
        <v>0</v>
      </c>
      <c r="S227" s="36">
        <v>0.44</v>
      </c>
      <c r="T227" s="36">
        <v>0.41</v>
      </c>
      <c r="U227" s="36">
        <f t="shared" si="79"/>
        <v>0</v>
      </c>
      <c r="V227" s="36">
        <f t="shared" si="80"/>
        <v>0</v>
      </c>
      <c r="W227" s="36">
        <f t="shared" si="73"/>
        <v>0</v>
      </c>
      <c r="X227" s="41">
        <f>IFERROR(VLOOKUP(B227,Лист2!A:B,2,0),0)</f>
        <v>1</v>
      </c>
      <c r="Y227" s="42">
        <f t="shared" si="74"/>
        <v>291.8</v>
      </c>
      <c r="Z227" s="42"/>
      <c r="AA227" s="43"/>
      <c r="AB227" s="43">
        <f t="shared" si="75"/>
        <v>293</v>
      </c>
      <c r="AC227" s="52">
        <f t="shared" si="76"/>
        <v>-0.19999999999998863</v>
      </c>
    </row>
    <row r="228" spans="1:32" s="52" customFormat="1" ht="19.5" customHeight="1" x14ac:dyDescent="0.2">
      <c r="A228" s="89">
        <f>_xlfn.AGGREGATE(3,3,$B$6:B228)</f>
        <v>217</v>
      </c>
      <c r="B228" s="37" t="s">
        <v>727</v>
      </c>
      <c r="C228" s="320" t="s">
        <v>1320</v>
      </c>
      <c r="D228" s="320" t="s">
        <v>1321</v>
      </c>
      <c r="E228" s="321">
        <v>47418</v>
      </c>
      <c r="F228" s="37" t="s">
        <v>728</v>
      </c>
      <c r="G228" s="91" t="s">
        <v>729</v>
      </c>
      <c r="H228" s="36" t="s">
        <v>512</v>
      </c>
      <c r="I228" s="91">
        <v>4630017734474</v>
      </c>
      <c r="J228" s="91">
        <v>4658790009152</v>
      </c>
      <c r="K228" s="232" t="s">
        <v>728</v>
      </c>
      <c r="L228" s="39" t="s">
        <v>730</v>
      </c>
      <c r="M228" s="103">
        <v>536.79999999999995</v>
      </c>
      <c r="N228" s="103">
        <v>536.79999999999995</v>
      </c>
      <c r="O228" s="18">
        <f t="shared" si="77"/>
        <v>0</v>
      </c>
      <c r="P228" s="51">
        <v>8</v>
      </c>
      <c r="Q228" s="120"/>
      <c r="R228" s="108">
        <f t="shared" si="78"/>
        <v>0</v>
      </c>
      <c r="S228" s="37">
        <v>0.85</v>
      </c>
      <c r="T228" s="37">
        <v>0.78</v>
      </c>
      <c r="U228" s="36">
        <f t="shared" si="79"/>
        <v>0</v>
      </c>
      <c r="V228" s="36">
        <f t="shared" si="80"/>
        <v>0</v>
      </c>
      <c r="W228" s="36">
        <f t="shared" si="73"/>
        <v>0</v>
      </c>
      <c r="X228" s="41">
        <f>IFERROR(VLOOKUP(B228,Лист2!A:B,2,0),0)</f>
        <v>1</v>
      </c>
      <c r="Y228" s="42">
        <f t="shared" si="74"/>
        <v>535.79999999999995</v>
      </c>
      <c r="Z228" s="42"/>
      <c r="AA228" s="43"/>
      <c r="AB228" s="43">
        <f t="shared" si="75"/>
        <v>537</v>
      </c>
      <c r="AC228" s="52">
        <f t="shared" si="76"/>
        <v>-0.20000000000004547</v>
      </c>
    </row>
    <row r="229" spans="1:32" s="52" customFormat="1" ht="18.75" customHeight="1" x14ac:dyDescent="0.2">
      <c r="A229" s="89">
        <f>_xlfn.AGGREGATE(3,3,$B$6:B229)</f>
        <v>218</v>
      </c>
      <c r="B229" s="37" t="s">
        <v>731</v>
      </c>
      <c r="C229" s="320" t="s">
        <v>1343</v>
      </c>
      <c r="D229" s="304" t="s">
        <v>1342</v>
      </c>
      <c r="E229" s="321">
        <v>47056</v>
      </c>
      <c r="F229" s="37" t="s">
        <v>732</v>
      </c>
      <c r="G229" s="97">
        <v>1826505</v>
      </c>
      <c r="H229" s="36" t="s">
        <v>512</v>
      </c>
      <c r="I229" s="97">
        <v>4630017785209</v>
      </c>
      <c r="J229" s="97">
        <v>4658790009299</v>
      </c>
      <c r="K229" s="234" t="s">
        <v>732</v>
      </c>
      <c r="L229" s="39" t="s">
        <v>733</v>
      </c>
      <c r="M229" s="103">
        <v>451.4</v>
      </c>
      <c r="N229" s="103">
        <v>451.4</v>
      </c>
      <c r="O229" s="18">
        <f t="shared" si="77"/>
        <v>0</v>
      </c>
      <c r="P229" s="36">
        <v>10</v>
      </c>
      <c r="Q229" s="120"/>
      <c r="R229" s="108">
        <f t="shared" si="78"/>
        <v>0</v>
      </c>
      <c r="S229" s="37">
        <v>0.45</v>
      </c>
      <c r="T229" s="37">
        <v>0.42</v>
      </c>
      <c r="U229" s="36">
        <f t="shared" si="79"/>
        <v>0</v>
      </c>
      <c r="V229" s="36">
        <f t="shared" si="80"/>
        <v>0</v>
      </c>
      <c r="W229" s="36">
        <f t="shared" si="73"/>
        <v>0</v>
      </c>
      <c r="X229" s="41">
        <f>IFERROR(VLOOKUP(B229,Лист2!A:B,2,0),0)</f>
        <v>1</v>
      </c>
      <c r="Y229" s="42">
        <f t="shared" si="74"/>
        <v>450.4</v>
      </c>
      <c r="Z229" s="42"/>
      <c r="AA229" s="43"/>
      <c r="AB229" s="43">
        <f t="shared" si="75"/>
        <v>451</v>
      </c>
      <c r="AC229" s="52">
        <f t="shared" si="76"/>
        <v>0.39999999999997726</v>
      </c>
    </row>
    <row r="230" spans="1:32" s="52" customFormat="1" ht="21" customHeight="1" x14ac:dyDescent="0.2">
      <c r="A230" s="89">
        <f>_xlfn.AGGREGATE(3,3,$B$6:B230)</f>
        <v>219</v>
      </c>
      <c r="B230" s="37" t="s">
        <v>734</v>
      </c>
      <c r="C230" s="320" t="s">
        <v>1343</v>
      </c>
      <c r="D230" s="304" t="s">
        <v>1342</v>
      </c>
      <c r="E230" s="321">
        <v>47056</v>
      </c>
      <c r="F230" s="37" t="s">
        <v>735</v>
      </c>
      <c r="G230" s="97">
        <v>1826501</v>
      </c>
      <c r="H230" s="36" t="s">
        <v>512</v>
      </c>
      <c r="I230" s="97">
        <v>4630017785193</v>
      </c>
      <c r="J230" s="97">
        <v>4658790009305</v>
      </c>
      <c r="K230" s="234" t="s">
        <v>735</v>
      </c>
      <c r="L230" s="39" t="s">
        <v>736</v>
      </c>
      <c r="M230" s="103">
        <v>451.4</v>
      </c>
      <c r="N230" s="103">
        <v>451.4</v>
      </c>
      <c r="O230" s="18">
        <f t="shared" si="77"/>
        <v>0</v>
      </c>
      <c r="P230" s="36">
        <v>10</v>
      </c>
      <c r="Q230" s="120"/>
      <c r="R230" s="108">
        <f t="shared" si="78"/>
        <v>0</v>
      </c>
      <c r="S230" s="37">
        <v>0.45</v>
      </c>
      <c r="T230" s="37">
        <v>0.42</v>
      </c>
      <c r="U230" s="36">
        <f t="shared" si="79"/>
        <v>0</v>
      </c>
      <c r="V230" s="36">
        <f t="shared" si="80"/>
        <v>0</v>
      </c>
      <c r="W230" s="36">
        <f t="shared" si="73"/>
        <v>0</v>
      </c>
      <c r="X230" s="41">
        <f>IFERROR(VLOOKUP(B230,Лист2!A:B,2,0),0)</f>
        <v>1</v>
      </c>
      <c r="Y230" s="42">
        <f t="shared" si="74"/>
        <v>450.4</v>
      </c>
      <c r="Z230" s="42"/>
      <c r="AA230" s="43"/>
      <c r="AB230" s="43">
        <f t="shared" si="75"/>
        <v>451</v>
      </c>
      <c r="AC230" s="52">
        <f t="shared" si="76"/>
        <v>0.39999999999997726</v>
      </c>
    </row>
    <row r="231" spans="1:32" s="52" customFormat="1" ht="19.5" customHeight="1" x14ac:dyDescent="0.25">
      <c r="A231" s="90">
        <f>_xlfn.AGGREGATE(3,3,$B$6:B231)</f>
        <v>219</v>
      </c>
      <c r="B231" s="54"/>
      <c r="C231" s="293"/>
      <c r="D231" s="293"/>
      <c r="E231" s="308"/>
      <c r="F231" s="56" t="s">
        <v>737</v>
      </c>
      <c r="G231" s="99"/>
      <c r="H231" s="1"/>
      <c r="I231" s="99"/>
      <c r="J231" s="99"/>
      <c r="K231" s="233"/>
      <c r="L231" s="1">
        <v>0</v>
      </c>
      <c r="M231" s="105">
        <v>0</v>
      </c>
      <c r="N231" s="105">
        <v>0</v>
      </c>
      <c r="O231" s="55"/>
      <c r="P231" s="1"/>
      <c r="Q231" s="121"/>
      <c r="R231" s="105">
        <f t="shared" si="78"/>
        <v>0</v>
      </c>
      <c r="S231" s="1"/>
      <c r="T231" s="1"/>
      <c r="U231" s="54"/>
      <c r="V231" s="54"/>
      <c r="W231" s="36">
        <f t="shared" si="73"/>
        <v>0</v>
      </c>
      <c r="X231" s="41">
        <f>IFERROR(VLOOKUP(B231,Лист2!A:B,2,0),0)</f>
        <v>0</v>
      </c>
      <c r="Y231" s="42">
        <f t="shared" si="74"/>
        <v>0</v>
      </c>
      <c r="Z231" s="42"/>
      <c r="AA231" s="43"/>
      <c r="AB231" s="43">
        <f t="shared" si="75"/>
        <v>0</v>
      </c>
      <c r="AC231" s="52">
        <f t="shared" si="76"/>
        <v>0</v>
      </c>
    </row>
    <row r="232" spans="1:32" s="52" customFormat="1" ht="21.75" customHeight="1" x14ac:dyDescent="0.2">
      <c r="A232" s="89">
        <f>_xlfn.AGGREGATE(3,3,$B$6:B232)</f>
        <v>220</v>
      </c>
      <c r="B232" s="37" t="s">
        <v>738</v>
      </c>
      <c r="C232" s="320" t="s">
        <v>1345</v>
      </c>
      <c r="D232" s="304" t="s">
        <v>1344</v>
      </c>
      <c r="E232" s="321">
        <v>46598</v>
      </c>
      <c r="F232" s="37" t="s">
        <v>739</v>
      </c>
      <c r="G232" s="97">
        <v>6001550441</v>
      </c>
      <c r="H232" s="36" t="s">
        <v>512</v>
      </c>
      <c r="I232" s="97">
        <v>1802008221123</v>
      </c>
      <c r="J232" s="97">
        <v>4658790007899</v>
      </c>
      <c r="K232" s="227" t="s">
        <v>739</v>
      </c>
      <c r="L232" s="39" t="s">
        <v>740</v>
      </c>
      <c r="M232" s="103">
        <v>347.7</v>
      </c>
      <c r="N232" s="103">
        <v>347.7</v>
      </c>
      <c r="O232" s="18">
        <f t="shared" ref="O232:O249" si="81">N232/M232-1</f>
        <v>0</v>
      </c>
      <c r="P232" s="40">
        <v>10</v>
      </c>
      <c r="Q232" s="120"/>
      <c r="R232" s="103">
        <f t="shared" si="78"/>
        <v>0</v>
      </c>
      <c r="S232" s="40">
        <v>0.45</v>
      </c>
      <c r="T232" s="36">
        <v>0.43</v>
      </c>
      <c r="U232" s="36">
        <f t="shared" ref="U232:U249" si="82">Q232*S232</f>
        <v>0</v>
      </c>
      <c r="V232" s="36">
        <f t="shared" ref="V232:V249" si="83">Q232*T232</f>
        <v>0</v>
      </c>
      <c r="W232" s="36">
        <f t="shared" si="73"/>
        <v>0</v>
      </c>
      <c r="X232" s="41">
        <f>IFERROR(VLOOKUP(B232,Лист2!A:B,2,0),0)</f>
        <v>1</v>
      </c>
      <c r="Y232" s="42">
        <f t="shared" si="74"/>
        <v>346.7</v>
      </c>
      <c r="Z232" s="42"/>
      <c r="AA232" s="43"/>
      <c r="AB232" s="43">
        <f t="shared" si="75"/>
        <v>348</v>
      </c>
      <c r="AC232" s="52">
        <f t="shared" si="76"/>
        <v>-0.30000000000001137</v>
      </c>
    </row>
    <row r="233" spans="1:32" s="52" customFormat="1" ht="31.5" x14ac:dyDescent="0.2">
      <c r="A233" s="89">
        <f>_xlfn.AGGREGATE(3,3,$B$6:B233)</f>
        <v>221</v>
      </c>
      <c r="B233" s="37" t="s">
        <v>1168</v>
      </c>
      <c r="C233" s="320" t="s">
        <v>1345</v>
      </c>
      <c r="D233" s="304" t="s">
        <v>1344</v>
      </c>
      <c r="E233" s="321">
        <v>46598</v>
      </c>
      <c r="F233" s="37" t="s">
        <v>741</v>
      </c>
      <c r="G233" s="91" t="s">
        <v>742</v>
      </c>
      <c r="H233" s="38" t="s">
        <v>19</v>
      </c>
      <c r="I233" s="91">
        <v>1802008221130</v>
      </c>
      <c r="J233" s="91">
        <v>4658790007868</v>
      </c>
      <c r="K233" s="227" t="s">
        <v>741</v>
      </c>
      <c r="L233" s="39" t="s">
        <v>1199</v>
      </c>
      <c r="M233" s="103">
        <v>405.65</v>
      </c>
      <c r="N233" s="103">
        <v>405.65</v>
      </c>
      <c r="O233" s="18">
        <f t="shared" si="81"/>
        <v>0</v>
      </c>
      <c r="P233" s="40">
        <v>48</v>
      </c>
      <c r="Q233" s="120"/>
      <c r="R233" s="103">
        <f t="shared" si="78"/>
        <v>0</v>
      </c>
      <c r="S233" s="40">
        <v>0.3</v>
      </c>
      <c r="T233" s="36">
        <v>0.28000000000000003</v>
      </c>
      <c r="U233" s="36">
        <f t="shared" si="82"/>
        <v>0</v>
      </c>
      <c r="V233" s="36">
        <f t="shared" si="83"/>
        <v>0</v>
      </c>
      <c r="W233" s="36">
        <f t="shared" si="73"/>
        <v>0</v>
      </c>
      <c r="X233" s="41">
        <f>IFERROR(VLOOKUP(B233,Лист2!A:B,2,0),0)</f>
        <v>1</v>
      </c>
      <c r="Y233" s="42">
        <f t="shared" si="74"/>
        <v>404.65</v>
      </c>
      <c r="Z233" s="42"/>
      <c r="AA233" s="43"/>
      <c r="AB233" s="43">
        <f t="shared" si="75"/>
        <v>406</v>
      </c>
      <c r="AC233" s="52">
        <f t="shared" si="76"/>
        <v>-0.35000000000002274</v>
      </c>
    </row>
    <row r="234" spans="1:32" s="118" customFormat="1" ht="31.5" x14ac:dyDescent="0.2">
      <c r="A234" s="89">
        <f>_xlfn.AGGREGATE(3,3,$B$6:B234)</f>
        <v>222</v>
      </c>
      <c r="B234" s="37" t="s">
        <v>743</v>
      </c>
      <c r="C234" s="320" t="s">
        <v>1343</v>
      </c>
      <c r="D234" s="304" t="s">
        <v>1342</v>
      </c>
      <c r="E234" s="321">
        <v>47056</v>
      </c>
      <c r="F234" s="37" t="s">
        <v>744</v>
      </c>
      <c r="G234" s="91" t="s">
        <v>745</v>
      </c>
      <c r="H234" s="38" t="s">
        <v>19</v>
      </c>
      <c r="I234" s="91">
        <v>4630017784981</v>
      </c>
      <c r="J234" s="91">
        <v>4658790009503</v>
      </c>
      <c r="K234" s="234" t="s">
        <v>744</v>
      </c>
      <c r="L234" s="39" t="s">
        <v>746</v>
      </c>
      <c r="M234" s="103">
        <v>405.65</v>
      </c>
      <c r="N234" s="103">
        <v>405.65</v>
      </c>
      <c r="O234" s="18">
        <f t="shared" si="81"/>
        <v>0</v>
      </c>
      <c r="P234" s="36">
        <v>48</v>
      </c>
      <c r="Q234" s="120"/>
      <c r="R234" s="108">
        <f t="shared" si="78"/>
        <v>0</v>
      </c>
      <c r="S234" s="37">
        <v>0.28999999999999998</v>
      </c>
      <c r="T234" s="37">
        <v>0.28000000000000003</v>
      </c>
      <c r="U234" s="36">
        <f t="shared" si="82"/>
        <v>0</v>
      </c>
      <c r="V234" s="36">
        <f t="shared" si="83"/>
        <v>0</v>
      </c>
      <c r="W234" s="36">
        <f t="shared" si="73"/>
        <v>0</v>
      </c>
      <c r="X234" s="41">
        <f>IFERROR(VLOOKUP(B234,Лист2!A:B,2,0),0)</f>
        <v>1</v>
      </c>
      <c r="Y234" s="42">
        <f t="shared" si="74"/>
        <v>404.65</v>
      </c>
      <c r="Z234" s="42"/>
      <c r="AA234" s="43"/>
      <c r="AB234" s="43">
        <f t="shared" si="75"/>
        <v>406</v>
      </c>
      <c r="AC234" s="52">
        <f t="shared" si="76"/>
        <v>-0.35000000000002274</v>
      </c>
      <c r="AD234" s="52"/>
      <c r="AE234" s="52"/>
      <c r="AF234" s="52"/>
    </row>
    <row r="235" spans="1:32" s="52" customFormat="1" ht="31.5" x14ac:dyDescent="0.2">
      <c r="A235" s="89">
        <f>_xlfn.AGGREGATE(3,3,$B$6:B235)</f>
        <v>223</v>
      </c>
      <c r="B235" s="51" t="s">
        <v>747</v>
      </c>
      <c r="C235" s="320" t="s">
        <v>1345</v>
      </c>
      <c r="D235" s="304" t="s">
        <v>1344</v>
      </c>
      <c r="E235" s="321">
        <v>46598</v>
      </c>
      <c r="F235" s="37" t="s">
        <v>748</v>
      </c>
      <c r="G235" s="91" t="s">
        <v>749</v>
      </c>
      <c r="H235" s="38" t="s">
        <v>512</v>
      </c>
      <c r="I235" s="91">
        <v>1802008221154</v>
      </c>
      <c r="J235" s="91">
        <v>4658790007875</v>
      </c>
      <c r="K235" s="235" t="s">
        <v>748</v>
      </c>
      <c r="L235" s="39" t="s">
        <v>750</v>
      </c>
      <c r="M235" s="103">
        <v>506.3</v>
      </c>
      <c r="N235" s="103">
        <v>506.3</v>
      </c>
      <c r="O235" s="18">
        <f t="shared" si="81"/>
        <v>0</v>
      </c>
      <c r="P235" s="50">
        <v>10</v>
      </c>
      <c r="Q235" s="120"/>
      <c r="R235" s="104">
        <f t="shared" si="78"/>
        <v>0</v>
      </c>
      <c r="S235" s="50">
        <v>0.68</v>
      </c>
      <c r="T235" s="38">
        <v>0.64</v>
      </c>
      <c r="U235" s="38">
        <f t="shared" si="82"/>
        <v>0</v>
      </c>
      <c r="V235" s="38">
        <f t="shared" si="83"/>
        <v>0</v>
      </c>
      <c r="W235" s="36">
        <f t="shared" si="73"/>
        <v>0</v>
      </c>
      <c r="X235" s="41">
        <f>IFERROR(VLOOKUP(B235,Лист2!A:B,2,0),0)</f>
        <v>1</v>
      </c>
      <c r="Y235" s="42">
        <f t="shared" si="74"/>
        <v>505.3</v>
      </c>
      <c r="Z235" s="42"/>
      <c r="AA235" s="43"/>
      <c r="AB235" s="43">
        <f t="shared" si="75"/>
        <v>506</v>
      </c>
      <c r="AC235" s="52">
        <f t="shared" si="76"/>
        <v>0.30000000000001137</v>
      </c>
    </row>
    <row r="236" spans="1:32" s="52" customFormat="1" ht="31.5" x14ac:dyDescent="0.2">
      <c r="A236" s="89">
        <f>_xlfn.AGGREGATE(3,3,$B$6:B236)</f>
        <v>224</v>
      </c>
      <c r="B236" s="51" t="s">
        <v>751</v>
      </c>
      <c r="C236" s="320" t="s">
        <v>1345</v>
      </c>
      <c r="D236" s="304" t="s">
        <v>1344</v>
      </c>
      <c r="E236" s="321">
        <v>46598</v>
      </c>
      <c r="F236" s="37" t="s">
        <v>752</v>
      </c>
      <c r="G236" s="91" t="s">
        <v>753</v>
      </c>
      <c r="H236" s="38" t="s">
        <v>512</v>
      </c>
      <c r="I236" s="91">
        <v>1802008221147</v>
      </c>
      <c r="J236" s="91">
        <v>4658790007882</v>
      </c>
      <c r="K236" s="235" t="s">
        <v>752</v>
      </c>
      <c r="L236" s="39" t="s">
        <v>754</v>
      </c>
      <c r="M236" s="103">
        <v>506.3</v>
      </c>
      <c r="N236" s="103">
        <v>506.3</v>
      </c>
      <c r="O236" s="18">
        <f t="shared" si="81"/>
        <v>0</v>
      </c>
      <c r="P236" s="38">
        <v>10</v>
      </c>
      <c r="Q236" s="120"/>
      <c r="R236" s="107">
        <f t="shared" si="78"/>
        <v>0</v>
      </c>
      <c r="S236" s="38">
        <v>0.68</v>
      </c>
      <c r="T236" s="38">
        <v>0.64</v>
      </c>
      <c r="U236" s="38">
        <f t="shared" si="82"/>
        <v>0</v>
      </c>
      <c r="V236" s="38">
        <f t="shared" si="83"/>
        <v>0</v>
      </c>
      <c r="W236" s="36">
        <f t="shared" si="73"/>
        <v>0</v>
      </c>
      <c r="X236" s="41">
        <f>IFERROR(VLOOKUP(B236,Лист2!A:B,2,0),0)</f>
        <v>1</v>
      </c>
      <c r="Y236" s="42">
        <f t="shared" si="74"/>
        <v>505.3</v>
      </c>
      <c r="Z236" s="42"/>
      <c r="AA236" s="43"/>
      <c r="AB236" s="43">
        <f t="shared" si="75"/>
        <v>506</v>
      </c>
      <c r="AC236" s="52">
        <f t="shared" si="76"/>
        <v>0.30000000000001137</v>
      </c>
    </row>
    <row r="237" spans="1:32" s="119" customFormat="1" ht="19.5" customHeight="1" x14ac:dyDescent="0.2">
      <c r="A237" s="89">
        <f>_xlfn.AGGREGATE(3,3,$B$6:B237)</f>
        <v>225</v>
      </c>
      <c r="B237" s="51" t="s">
        <v>755</v>
      </c>
      <c r="C237" s="320" t="s">
        <v>1352</v>
      </c>
      <c r="D237" s="304" t="s">
        <v>1351</v>
      </c>
      <c r="E237" s="321">
        <v>46536</v>
      </c>
      <c r="F237" s="37" t="s">
        <v>756</v>
      </c>
      <c r="G237" s="91" t="s">
        <v>757</v>
      </c>
      <c r="H237" s="38" t="s">
        <v>512</v>
      </c>
      <c r="I237" s="91">
        <v>1802008221161</v>
      </c>
      <c r="J237" s="91">
        <v>4658790007905</v>
      </c>
      <c r="K237" s="235" t="s">
        <v>756</v>
      </c>
      <c r="L237" s="39" t="s">
        <v>1210</v>
      </c>
      <c r="M237" s="103">
        <v>157.59</v>
      </c>
      <c r="N237" s="103">
        <v>157.59</v>
      </c>
      <c r="O237" s="18">
        <f t="shared" si="81"/>
        <v>0</v>
      </c>
      <c r="P237" s="50">
        <v>48</v>
      </c>
      <c r="Q237" s="120"/>
      <c r="R237" s="104">
        <f t="shared" si="78"/>
        <v>0</v>
      </c>
      <c r="S237" s="50">
        <v>0.1</v>
      </c>
      <c r="T237" s="38">
        <v>0.1</v>
      </c>
      <c r="U237" s="38">
        <f t="shared" si="82"/>
        <v>0</v>
      </c>
      <c r="V237" s="38">
        <f t="shared" si="83"/>
        <v>0</v>
      </c>
      <c r="W237" s="36">
        <f t="shared" si="73"/>
        <v>0</v>
      </c>
      <c r="X237" s="41">
        <f>IFERROR(VLOOKUP(B237,Лист2!A:B,2,0),0)</f>
        <v>1</v>
      </c>
      <c r="Y237" s="42">
        <f t="shared" si="74"/>
        <v>156.59</v>
      </c>
      <c r="Z237" s="42"/>
      <c r="AA237" s="43"/>
      <c r="AB237" s="43">
        <f t="shared" si="75"/>
        <v>158</v>
      </c>
      <c r="AC237" s="52">
        <f t="shared" si="76"/>
        <v>-0.40999999999999659</v>
      </c>
      <c r="AD237" s="52"/>
      <c r="AE237" s="52"/>
      <c r="AF237" s="52"/>
    </row>
    <row r="238" spans="1:32" s="119" customFormat="1" ht="31.5" x14ac:dyDescent="0.2">
      <c r="A238" s="89">
        <f>_xlfn.AGGREGATE(3,3,$B$6:B238)</f>
        <v>226</v>
      </c>
      <c r="B238" s="51" t="s">
        <v>758</v>
      </c>
      <c r="C238" s="320" t="s">
        <v>1339</v>
      </c>
      <c r="D238" s="304" t="s">
        <v>1338</v>
      </c>
      <c r="E238" s="321">
        <v>46980</v>
      </c>
      <c r="F238" s="37" t="s">
        <v>759</v>
      </c>
      <c r="G238" s="97">
        <v>6001547519</v>
      </c>
      <c r="H238" s="38" t="s">
        <v>512</v>
      </c>
      <c r="I238" s="97">
        <v>1802008221390</v>
      </c>
      <c r="J238" s="97"/>
      <c r="K238" s="236" t="s">
        <v>759</v>
      </c>
      <c r="L238" s="39" t="s">
        <v>760</v>
      </c>
      <c r="M238" s="103">
        <v>1683.6</v>
      </c>
      <c r="N238" s="103">
        <v>1683.6</v>
      </c>
      <c r="O238" s="18">
        <f t="shared" si="81"/>
        <v>0</v>
      </c>
      <c r="P238" s="38">
        <v>1</v>
      </c>
      <c r="Q238" s="120"/>
      <c r="R238" s="107">
        <f t="shared" si="78"/>
        <v>0</v>
      </c>
      <c r="S238" s="38">
        <v>2.1</v>
      </c>
      <c r="T238" s="38">
        <v>1.75</v>
      </c>
      <c r="U238" s="38">
        <f t="shared" si="82"/>
        <v>0</v>
      </c>
      <c r="V238" s="38">
        <f t="shared" si="83"/>
        <v>0</v>
      </c>
      <c r="W238" s="36">
        <f t="shared" si="73"/>
        <v>0</v>
      </c>
      <c r="X238" s="41">
        <f>IFERROR(VLOOKUP(B238,Лист2!A:B,2,0),0)</f>
        <v>1</v>
      </c>
      <c r="Y238" s="42">
        <f t="shared" si="74"/>
        <v>1682.6</v>
      </c>
      <c r="Z238" s="42"/>
      <c r="AA238" s="43"/>
      <c r="AB238" s="43">
        <f t="shared" si="75"/>
        <v>1684</v>
      </c>
      <c r="AC238" s="52">
        <f t="shared" si="76"/>
        <v>-0.40000000000009095</v>
      </c>
      <c r="AD238" s="52"/>
      <c r="AE238" s="52"/>
      <c r="AF238" s="52"/>
    </row>
    <row r="239" spans="1:32" s="52" customFormat="1" ht="31.5" x14ac:dyDescent="0.2">
      <c r="A239" s="89">
        <f>_xlfn.AGGREGATE(3,3,$B$6:B239)</f>
        <v>227</v>
      </c>
      <c r="B239" s="51" t="s">
        <v>761</v>
      </c>
      <c r="C239" s="320" t="s">
        <v>1339</v>
      </c>
      <c r="D239" s="304" t="s">
        <v>1338</v>
      </c>
      <c r="E239" s="321">
        <v>46980</v>
      </c>
      <c r="F239" s="37" t="s">
        <v>762</v>
      </c>
      <c r="G239" s="97">
        <v>6001547520</v>
      </c>
      <c r="H239" s="38" t="s">
        <v>512</v>
      </c>
      <c r="I239" s="97">
        <v>1802008221406</v>
      </c>
      <c r="J239" s="97"/>
      <c r="K239" s="236" t="s">
        <v>762</v>
      </c>
      <c r="L239" s="39" t="s">
        <v>763</v>
      </c>
      <c r="M239" s="103">
        <v>1683.6</v>
      </c>
      <c r="N239" s="103">
        <v>1683.6</v>
      </c>
      <c r="O239" s="18">
        <f t="shared" si="81"/>
        <v>0</v>
      </c>
      <c r="P239" s="38">
        <v>1</v>
      </c>
      <c r="Q239" s="120"/>
      <c r="R239" s="107">
        <f t="shared" si="78"/>
        <v>0</v>
      </c>
      <c r="S239" s="38">
        <v>2.1</v>
      </c>
      <c r="T239" s="38">
        <v>1.75</v>
      </c>
      <c r="U239" s="38">
        <f t="shared" si="82"/>
        <v>0</v>
      </c>
      <c r="V239" s="38">
        <f t="shared" si="83"/>
        <v>0</v>
      </c>
      <c r="W239" s="36">
        <f t="shared" si="73"/>
        <v>0</v>
      </c>
      <c r="X239" s="41">
        <f>IFERROR(VLOOKUP(B239,Лист2!A:B,2,0),0)</f>
        <v>1</v>
      </c>
      <c r="Y239" s="42">
        <f t="shared" si="74"/>
        <v>1682.6</v>
      </c>
      <c r="Z239" s="42"/>
      <c r="AA239" s="43"/>
      <c r="AB239" s="43">
        <f t="shared" si="75"/>
        <v>1684</v>
      </c>
      <c r="AC239" s="52">
        <f t="shared" si="76"/>
        <v>-0.40000000000009095</v>
      </c>
    </row>
    <row r="240" spans="1:32" s="119" customFormat="1" ht="31.5" x14ac:dyDescent="0.2">
      <c r="A240" s="89">
        <f>_xlfn.AGGREGATE(3,3,$B$6:B240)</f>
        <v>228</v>
      </c>
      <c r="B240" s="51" t="s">
        <v>764</v>
      </c>
      <c r="C240" s="320" t="s">
        <v>1347</v>
      </c>
      <c r="D240" s="249" t="s">
        <v>1346</v>
      </c>
      <c r="E240" s="321">
        <v>46628</v>
      </c>
      <c r="F240" s="37" t="s">
        <v>765</v>
      </c>
      <c r="G240" s="91" t="s">
        <v>766</v>
      </c>
      <c r="H240" s="38" t="s">
        <v>512</v>
      </c>
      <c r="I240" s="91">
        <v>4630017890088</v>
      </c>
      <c r="J240" s="91"/>
      <c r="K240" s="236" t="s">
        <v>765</v>
      </c>
      <c r="L240" s="39" t="s">
        <v>767</v>
      </c>
      <c r="M240" s="103">
        <v>1683.6</v>
      </c>
      <c r="N240" s="103">
        <v>1683.6</v>
      </c>
      <c r="O240" s="18">
        <f t="shared" si="81"/>
        <v>0</v>
      </c>
      <c r="P240" s="38">
        <v>1</v>
      </c>
      <c r="Q240" s="120"/>
      <c r="R240" s="107">
        <f t="shared" si="78"/>
        <v>0</v>
      </c>
      <c r="S240" s="38">
        <v>2.5</v>
      </c>
      <c r="T240" s="38">
        <v>2.15</v>
      </c>
      <c r="U240" s="38">
        <f t="shared" si="82"/>
        <v>0</v>
      </c>
      <c r="V240" s="38">
        <f t="shared" si="83"/>
        <v>0</v>
      </c>
      <c r="W240" s="36">
        <f t="shared" si="73"/>
        <v>0</v>
      </c>
      <c r="X240" s="41">
        <f>IFERROR(VLOOKUP(B240,Лист2!A:B,2,0),0)</f>
        <v>1</v>
      </c>
      <c r="Y240" s="42">
        <f t="shared" si="74"/>
        <v>1682.6</v>
      </c>
      <c r="Z240" s="42"/>
      <c r="AA240" s="43"/>
      <c r="AB240" s="43">
        <f t="shared" si="75"/>
        <v>1684</v>
      </c>
      <c r="AC240" s="52">
        <f t="shared" si="76"/>
        <v>-0.40000000000009095</v>
      </c>
      <c r="AD240" s="52"/>
      <c r="AE240" s="52"/>
      <c r="AF240" s="52"/>
    </row>
    <row r="241" spans="1:32" s="52" customFormat="1" ht="31.5" x14ac:dyDescent="0.2">
      <c r="A241" s="89">
        <f>_xlfn.AGGREGATE(3,3,$B$6:B241)</f>
        <v>229</v>
      </c>
      <c r="B241" s="51" t="s">
        <v>768</v>
      </c>
      <c r="C241" s="320" t="s">
        <v>1347</v>
      </c>
      <c r="D241" s="249" t="s">
        <v>1346</v>
      </c>
      <c r="E241" s="321">
        <v>46628</v>
      </c>
      <c r="F241" s="37" t="s">
        <v>769</v>
      </c>
      <c r="G241" s="91" t="s">
        <v>770</v>
      </c>
      <c r="H241" s="38" t="s">
        <v>512</v>
      </c>
      <c r="I241" s="91">
        <v>4630017890071</v>
      </c>
      <c r="J241" s="91"/>
      <c r="K241" s="236" t="s">
        <v>769</v>
      </c>
      <c r="L241" s="39" t="s">
        <v>1182</v>
      </c>
      <c r="M241" s="103">
        <v>1683.6</v>
      </c>
      <c r="N241" s="103">
        <v>1683.6</v>
      </c>
      <c r="O241" s="18">
        <f t="shared" si="81"/>
        <v>0</v>
      </c>
      <c r="P241" s="38">
        <v>1</v>
      </c>
      <c r="Q241" s="120"/>
      <c r="R241" s="107">
        <f t="shared" si="78"/>
        <v>0</v>
      </c>
      <c r="S241" s="38">
        <v>2.5</v>
      </c>
      <c r="T241" s="38">
        <v>2.15</v>
      </c>
      <c r="U241" s="38">
        <f t="shared" si="82"/>
        <v>0</v>
      </c>
      <c r="V241" s="38">
        <f t="shared" si="83"/>
        <v>0</v>
      </c>
      <c r="W241" s="36">
        <f t="shared" si="73"/>
        <v>0</v>
      </c>
      <c r="X241" s="41">
        <f>IFERROR(VLOOKUP(B241,Лист2!A:B,2,0),0)</f>
        <v>1</v>
      </c>
      <c r="Y241" s="42">
        <f t="shared" si="74"/>
        <v>1682.6</v>
      </c>
      <c r="Z241" s="42"/>
      <c r="AA241" s="43"/>
      <c r="AB241" s="43">
        <f t="shared" si="75"/>
        <v>1684</v>
      </c>
      <c r="AC241" s="52">
        <f t="shared" si="76"/>
        <v>-0.40000000000009095</v>
      </c>
    </row>
    <row r="242" spans="1:32" s="52" customFormat="1" ht="17.25" customHeight="1" x14ac:dyDescent="0.2">
      <c r="A242" s="89">
        <f>_xlfn.AGGREGATE(3,3,$B$6:B242)</f>
        <v>230</v>
      </c>
      <c r="B242" s="37" t="s">
        <v>771</v>
      </c>
      <c r="C242" s="320" t="s">
        <v>1320</v>
      </c>
      <c r="D242" s="320" t="s">
        <v>1321</v>
      </c>
      <c r="E242" s="321">
        <v>47418</v>
      </c>
      <c r="F242" s="37" t="s">
        <v>772</v>
      </c>
      <c r="G242" s="91" t="s">
        <v>773</v>
      </c>
      <c r="H242" s="38" t="s">
        <v>512</v>
      </c>
      <c r="I242" s="91">
        <v>4630017734559</v>
      </c>
      <c r="J242" s="91">
        <v>4658790009091</v>
      </c>
      <c r="K242" s="232" t="s">
        <v>772</v>
      </c>
      <c r="L242" s="39" t="s">
        <v>774</v>
      </c>
      <c r="M242" s="103">
        <v>366</v>
      </c>
      <c r="N242" s="103">
        <v>366</v>
      </c>
      <c r="O242" s="18">
        <f t="shared" si="81"/>
        <v>0</v>
      </c>
      <c r="P242" s="37">
        <v>10</v>
      </c>
      <c r="Q242" s="120"/>
      <c r="R242" s="108">
        <f t="shared" si="78"/>
        <v>0</v>
      </c>
      <c r="S242" s="37">
        <v>0.39</v>
      </c>
      <c r="T242" s="37">
        <v>0.28000000000000003</v>
      </c>
      <c r="U242" s="36">
        <f t="shared" si="82"/>
        <v>0</v>
      </c>
      <c r="V242" s="36">
        <f t="shared" si="83"/>
        <v>0</v>
      </c>
      <c r="W242" s="36">
        <f t="shared" si="73"/>
        <v>0</v>
      </c>
      <c r="X242" s="41">
        <f>IFERROR(VLOOKUP(B242,Лист2!A:B,2,0),0)</f>
        <v>1</v>
      </c>
      <c r="Y242" s="42">
        <f t="shared" si="74"/>
        <v>365</v>
      </c>
      <c r="Z242" s="42"/>
      <c r="AA242" s="43"/>
      <c r="AB242" s="43">
        <f t="shared" si="75"/>
        <v>366</v>
      </c>
      <c r="AC242" s="52">
        <f t="shared" si="76"/>
        <v>0</v>
      </c>
    </row>
    <row r="243" spans="1:32" s="119" customFormat="1" ht="31.5" x14ac:dyDescent="0.2">
      <c r="A243" s="89">
        <f>_xlfn.AGGREGATE(3,3,$B$6:B243)</f>
        <v>231</v>
      </c>
      <c r="B243" s="37" t="s">
        <v>775</v>
      </c>
      <c r="C243" s="320" t="s">
        <v>1343</v>
      </c>
      <c r="D243" s="304" t="s">
        <v>1342</v>
      </c>
      <c r="E243" s="321">
        <v>47056</v>
      </c>
      <c r="F243" s="37" t="s">
        <v>776</v>
      </c>
      <c r="G243" s="91" t="s">
        <v>777</v>
      </c>
      <c r="H243" s="38" t="s">
        <v>512</v>
      </c>
      <c r="I243" s="91">
        <v>4630017785230</v>
      </c>
      <c r="J243" s="91">
        <v>4658790009268</v>
      </c>
      <c r="K243" s="232" t="s">
        <v>776</v>
      </c>
      <c r="L243" s="39" t="s">
        <v>778</v>
      </c>
      <c r="M243" s="103">
        <v>506.3</v>
      </c>
      <c r="N243" s="103">
        <v>506.3</v>
      </c>
      <c r="O243" s="18">
        <f t="shared" si="81"/>
        <v>0</v>
      </c>
      <c r="P243" s="37">
        <v>8</v>
      </c>
      <c r="Q243" s="120"/>
      <c r="R243" s="108">
        <f t="shared" si="78"/>
        <v>0</v>
      </c>
      <c r="S243" s="37">
        <v>0.56000000000000005</v>
      </c>
      <c r="T243" s="37">
        <v>0.52</v>
      </c>
      <c r="U243" s="36">
        <f t="shared" si="82"/>
        <v>0</v>
      </c>
      <c r="V243" s="36">
        <f t="shared" si="83"/>
        <v>0</v>
      </c>
      <c r="W243" s="36">
        <f t="shared" si="73"/>
        <v>0</v>
      </c>
      <c r="X243" s="41">
        <f>IFERROR(VLOOKUP(B243,Лист2!A:B,2,0),0)</f>
        <v>1</v>
      </c>
      <c r="Y243" s="42">
        <f t="shared" si="74"/>
        <v>505.3</v>
      </c>
      <c r="Z243" s="42"/>
      <c r="AA243" s="43"/>
      <c r="AB243" s="43">
        <f t="shared" si="75"/>
        <v>506</v>
      </c>
      <c r="AC243" s="52">
        <f t="shared" si="76"/>
        <v>0.30000000000001137</v>
      </c>
      <c r="AD243" s="52"/>
      <c r="AE243" s="52"/>
      <c r="AF243" s="52"/>
    </row>
    <row r="244" spans="1:32" s="119" customFormat="1" ht="31.5" x14ac:dyDescent="0.2">
      <c r="A244" s="89">
        <f>_xlfn.AGGREGATE(3,3,$B$6:B244)</f>
        <v>232</v>
      </c>
      <c r="B244" s="37" t="s">
        <v>779</v>
      </c>
      <c r="C244" s="320" t="s">
        <v>1343</v>
      </c>
      <c r="D244" s="304" t="s">
        <v>1342</v>
      </c>
      <c r="E244" s="321">
        <v>47056</v>
      </c>
      <c r="F244" s="37" t="s">
        <v>780</v>
      </c>
      <c r="G244" s="91" t="s">
        <v>781</v>
      </c>
      <c r="H244" s="38" t="s">
        <v>512</v>
      </c>
      <c r="I244" s="91">
        <v>4630017785261</v>
      </c>
      <c r="J244" s="91">
        <v>4658790009237</v>
      </c>
      <c r="K244" s="232" t="s">
        <v>780</v>
      </c>
      <c r="L244" s="39" t="s">
        <v>782</v>
      </c>
      <c r="M244" s="103">
        <v>549</v>
      </c>
      <c r="N244" s="103">
        <v>549</v>
      </c>
      <c r="O244" s="18">
        <f t="shared" si="81"/>
        <v>0</v>
      </c>
      <c r="P244" s="37">
        <v>10</v>
      </c>
      <c r="Q244" s="120"/>
      <c r="R244" s="108">
        <f t="shared" si="78"/>
        <v>0</v>
      </c>
      <c r="S244" s="37">
        <v>0.74</v>
      </c>
      <c r="T244" s="37">
        <v>0.66</v>
      </c>
      <c r="U244" s="36">
        <f t="shared" si="82"/>
        <v>0</v>
      </c>
      <c r="V244" s="36">
        <f t="shared" si="83"/>
        <v>0</v>
      </c>
      <c r="W244" s="36">
        <f t="shared" si="73"/>
        <v>0</v>
      </c>
      <c r="X244" s="41">
        <f>IFERROR(VLOOKUP(B244,Лист2!A:B,2,0),0)</f>
        <v>1</v>
      </c>
      <c r="Y244" s="42">
        <f t="shared" si="74"/>
        <v>548</v>
      </c>
      <c r="Z244" s="42"/>
      <c r="AA244" s="43"/>
      <c r="AB244" s="43">
        <f t="shared" si="75"/>
        <v>549</v>
      </c>
      <c r="AC244" s="52">
        <f t="shared" si="76"/>
        <v>0</v>
      </c>
      <c r="AD244" s="52"/>
      <c r="AE244" s="52"/>
      <c r="AF244" s="52"/>
    </row>
    <row r="245" spans="1:32" s="52" customFormat="1" ht="31.5" x14ac:dyDescent="0.2">
      <c r="A245" s="89">
        <f>_xlfn.AGGREGATE(3,3,$B$6:B245)</f>
        <v>233</v>
      </c>
      <c r="B245" s="37" t="s">
        <v>783</v>
      </c>
      <c r="C245" s="320" t="s">
        <v>1343</v>
      </c>
      <c r="D245" s="304" t="s">
        <v>1342</v>
      </c>
      <c r="E245" s="321">
        <v>47056</v>
      </c>
      <c r="F245" s="37" t="s">
        <v>784</v>
      </c>
      <c r="G245" s="91" t="s">
        <v>785</v>
      </c>
      <c r="H245" s="38" t="s">
        <v>512</v>
      </c>
      <c r="I245" s="91">
        <v>4630017785254</v>
      </c>
      <c r="J245" s="91">
        <v>4658790009244</v>
      </c>
      <c r="K245" s="232" t="s">
        <v>784</v>
      </c>
      <c r="L245" s="39" t="s">
        <v>786</v>
      </c>
      <c r="M245" s="103">
        <v>549</v>
      </c>
      <c r="N245" s="103">
        <v>549</v>
      </c>
      <c r="O245" s="18">
        <f t="shared" si="81"/>
        <v>0</v>
      </c>
      <c r="P245" s="37">
        <v>10</v>
      </c>
      <c r="Q245" s="120"/>
      <c r="R245" s="108">
        <f t="shared" si="78"/>
        <v>0</v>
      </c>
      <c r="S245" s="37">
        <v>0.74</v>
      </c>
      <c r="T245" s="37">
        <v>0.66</v>
      </c>
      <c r="U245" s="36">
        <f t="shared" si="82"/>
        <v>0</v>
      </c>
      <c r="V245" s="36">
        <f t="shared" si="83"/>
        <v>0</v>
      </c>
      <c r="W245" s="36">
        <f t="shared" si="73"/>
        <v>0</v>
      </c>
      <c r="X245" s="41">
        <f>IFERROR(VLOOKUP(B245,Лист2!A:B,2,0),0)</f>
        <v>1</v>
      </c>
      <c r="Y245" s="42">
        <f t="shared" si="74"/>
        <v>548</v>
      </c>
      <c r="Z245" s="42"/>
      <c r="AA245" s="43"/>
      <c r="AB245" s="43">
        <f t="shared" si="75"/>
        <v>549</v>
      </c>
      <c r="AC245" s="52">
        <f t="shared" si="76"/>
        <v>0</v>
      </c>
    </row>
    <row r="246" spans="1:32" s="52" customFormat="1" ht="31.5" x14ac:dyDescent="0.25">
      <c r="A246" s="89">
        <f>_xlfn.AGGREGATE(3,3,$B$6:B246)</f>
        <v>234</v>
      </c>
      <c r="B246" s="37" t="s">
        <v>787</v>
      </c>
      <c r="C246" s="320" t="s">
        <v>1343</v>
      </c>
      <c r="D246" s="304" t="s">
        <v>1342</v>
      </c>
      <c r="E246" s="321">
        <v>47056</v>
      </c>
      <c r="F246" s="37" t="s">
        <v>788</v>
      </c>
      <c r="G246" s="92">
        <v>7701474795</v>
      </c>
      <c r="H246" s="38" t="s">
        <v>512</v>
      </c>
      <c r="I246" s="97">
        <v>4630017785223</v>
      </c>
      <c r="J246" s="97">
        <v>4658790009275</v>
      </c>
      <c r="K246" s="232" t="s">
        <v>788</v>
      </c>
      <c r="L246" s="39" t="s">
        <v>789</v>
      </c>
      <c r="M246" s="103">
        <v>427</v>
      </c>
      <c r="N246" s="103">
        <v>427</v>
      </c>
      <c r="O246" s="18">
        <f t="shared" si="81"/>
        <v>0</v>
      </c>
      <c r="P246" s="37">
        <v>10</v>
      </c>
      <c r="Q246" s="120"/>
      <c r="R246" s="108">
        <f t="shared" si="78"/>
        <v>0</v>
      </c>
      <c r="S246" s="37">
        <v>0.64</v>
      </c>
      <c r="T246" s="37">
        <v>0.6</v>
      </c>
      <c r="U246" s="36">
        <f t="shared" si="82"/>
        <v>0</v>
      </c>
      <c r="V246" s="36">
        <f t="shared" si="83"/>
        <v>0</v>
      </c>
      <c r="W246" s="36">
        <f t="shared" si="73"/>
        <v>0</v>
      </c>
      <c r="X246" s="41">
        <f>IFERROR(VLOOKUP(B246,Лист2!A:B,2,0),0)</f>
        <v>1</v>
      </c>
      <c r="Y246" s="42">
        <f t="shared" si="74"/>
        <v>426</v>
      </c>
      <c r="Z246" s="42"/>
      <c r="AA246" s="43"/>
      <c r="AB246" s="43">
        <f t="shared" si="75"/>
        <v>427</v>
      </c>
      <c r="AC246" s="52">
        <f t="shared" si="76"/>
        <v>0</v>
      </c>
    </row>
    <row r="247" spans="1:32" s="119" customFormat="1" ht="31.5" x14ac:dyDescent="0.25">
      <c r="A247" s="89">
        <f>_xlfn.AGGREGATE(3,3,$B$6:B247)</f>
        <v>235</v>
      </c>
      <c r="B247" s="37" t="s">
        <v>790</v>
      </c>
      <c r="C247" s="320" t="s">
        <v>1343</v>
      </c>
      <c r="D247" s="304" t="s">
        <v>1342</v>
      </c>
      <c r="E247" s="321">
        <v>47056</v>
      </c>
      <c r="F247" s="37" t="s">
        <v>791</v>
      </c>
      <c r="G247" s="92">
        <v>7701474796</v>
      </c>
      <c r="H247" s="38" t="s">
        <v>512</v>
      </c>
      <c r="I247" s="97">
        <v>4630017785216</v>
      </c>
      <c r="J247" s="97">
        <v>4658790009282</v>
      </c>
      <c r="K247" s="232" t="s">
        <v>791</v>
      </c>
      <c r="L247" s="39" t="s">
        <v>792</v>
      </c>
      <c r="M247" s="103">
        <v>427</v>
      </c>
      <c r="N247" s="103">
        <v>427</v>
      </c>
      <c r="O247" s="18">
        <f t="shared" si="81"/>
        <v>0</v>
      </c>
      <c r="P247" s="37">
        <v>10</v>
      </c>
      <c r="Q247" s="120"/>
      <c r="R247" s="108">
        <f t="shared" si="78"/>
        <v>0</v>
      </c>
      <c r="S247" s="37">
        <v>0.64</v>
      </c>
      <c r="T247" s="37">
        <v>0.6</v>
      </c>
      <c r="U247" s="36">
        <f t="shared" si="82"/>
        <v>0</v>
      </c>
      <c r="V247" s="36">
        <f t="shared" si="83"/>
        <v>0</v>
      </c>
      <c r="W247" s="36">
        <f t="shared" si="73"/>
        <v>0</v>
      </c>
      <c r="X247" s="41">
        <f>IFERROR(VLOOKUP(B247,Лист2!A:B,2,0),0)</f>
        <v>1</v>
      </c>
      <c r="Y247" s="42">
        <f t="shared" si="74"/>
        <v>426</v>
      </c>
      <c r="Z247" s="42"/>
      <c r="AA247" s="43"/>
      <c r="AB247" s="43">
        <f t="shared" si="75"/>
        <v>427</v>
      </c>
      <c r="AC247" s="52">
        <f t="shared" si="76"/>
        <v>0</v>
      </c>
      <c r="AD247" s="52"/>
      <c r="AE247" s="52"/>
      <c r="AF247" s="52"/>
    </row>
    <row r="248" spans="1:32" s="119" customFormat="1" ht="31.5" x14ac:dyDescent="0.25">
      <c r="A248" s="89">
        <f>_xlfn.AGGREGATE(3,3,$B$6:B248)</f>
        <v>236</v>
      </c>
      <c r="B248" s="37" t="s">
        <v>793</v>
      </c>
      <c r="C248" s="320" t="s">
        <v>1343</v>
      </c>
      <c r="D248" s="304" t="s">
        <v>1342</v>
      </c>
      <c r="E248" s="321">
        <v>47056</v>
      </c>
      <c r="F248" s="37" t="s">
        <v>794</v>
      </c>
      <c r="G248" s="92">
        <v>8200166159</v>
      </c>
      <c r="H248" s="38" t="s">
        <v>512</v>
      </c>
      <c r="I248" s="97">
        <v>4630017785117</v>
      </c>
      <c r="J248" s="97">
        <v>4658790009381</v>
      </c>
      <c r="K248" s="232" t="s">
        <v>794</v>
      </c>
      <c r="L248" s="39" t="s">
        <v>795</v>
      </c>
      <c r="M248" s="103">
        <v>378.2</v>
      </c>
      <c r="N248" s="103">
        <v>378.2</v>
      </c>
      <c r="O248" s="18">
        <f t="shared" si="81"/>
        <v>0</v>
      </c>
      <c r="P248" s="37">
        <v>10</v>
      </c>
      <c r="Q248" s="120"/>
      <c r="R248" s="108">
        <f t="shared" si="78"/>
        <v>0</v>
      </c>
      <c r="S248" s="37">
        <v>0.33</v>
      </c>
      <c r="T248" s="37">
        <v>0.28999999999999998</v>
      </c>
      <c r="U248" s="36">
        <f t="shared" si="82"/>
        <v>0</v>
      </c>
      <c r="V248" s="36">
        <f t="shared" si="83"/>
        <v>0</v>
      </c>
      <c r="W248" s="36">
        <f t="shared" si="73"/>
        <v>0</v>
      </c>
      <c r="X248" s="41">
        <f>IFERROR(VLOOKUP(B248,Лист2!A:B,2,0),0)</f>
        <v>1</v>
      </c>
      <c r="Y248" s="42">
        <f t="shared" si="74"/>
        <v>377.2</v>
      </c>
      <c r="Z248" s="42"/>
      <c r="AA248" s="43"/>
      <c r="AB248" s="43">
        <f t="shared" si="75"/>
        <v>378</v>
      </c>
      <c r="AC248" s="52">
        <f t="shared" si="76"/>
        <v>0.19999999999998863</v>
      </c>
      <c r="AD248" s="52"/>
      <c r="AE248" s="52"/>
      <c r="AF248" s="52"/>
    </row>
    <row r="249" spans="1:32" s="52" customFormat="1" ht="31.5" x14ac:dyDescent="0.2">
      <c r="A249" s="89">
        <f>_xlfn.AGGREGATE(3,3,$B$6:B249)</f>
        <v>237</v>
      </c>
      <c r="B249" s="37" t="s">
        <v>796</v>
      </c>
      <c r="C249" s="320" t="s">
        <v>1327</v>
      </c>
      <c r="D249" s="304" t="s">
        <v>1328</v>
      </c>
      <c r="E249" s="321">
        <v>47243</v>
      </c>
      <c r="F249" s="37" t="s">
        <v>797</v>
      </c>
      <c r="G249" s="97">
        <v>6040002245</v>
      </c>
      <c r="H249" s="36" t="s">
        <v>512</v>
      </c>
      <c r="I249" s="97">
        <v>4630017927005</v>
      </c>
      <c r="J249" s="97"/>
      <c r="K249" s="232" t="s">
        <v>797</v>
      </c>
      <c r="L249" s="39" t="s">
        <v>798</v>
      </c>
      <c r="M249" s="103">
        <v>227.74</v>
      </c>
      <c r="N249" s="103">
        <v>227.74</v>
      </c>
      <c r="O249" s="18">
        <f t="shared" si="81"/>
        <v>0</v>
      </c>
      <c r="P249" s="37">
        <v>1</v>
      </c>
      <c r="Q249" s="120"/>
      <c r="R249" s="108">
        <f t="shared" si="78"/>
        <v>0</v>
      </c>
      <c r="S249" s="37">
        <v>0.33</v>
      </c>
      <c r="T249" s="37">
        <v>0.28999999999999998</v>
      </c>
      <c r="U249" s="36">
        <f t="shared" si="82"/>
        <v>0</v>
      </c>
      <c r="V249" s="36">
        <f t="shared" si="83"/>
        <v>0</v>
      </c>
      <c r="W249" s="36">
        <f t="shared" si="73"/>
        <v>0</v>
      </c>
      <c r="X249" s="41">
        <f>IFERROR(VLOOKUP(B249,Лист2!A:B,2,0),0)</f>
        <v>1</v>
      </c>
      <c r="Y249" s="42">
        <f t="shared" si="74"/>
        <v>226.74</v>
      </c>
      <c r="Z249" s="42"/>
      <c r="AA249" s="43"/>
      <c r="AB249" s="43">
        <f t="shared" si="75"/>
        <v>228</v>
      </c>
      <c r="AC249" s="52">
        <f t="shared" si="76"/>
        <v>-0.25999999999999091</v>
      </c>
    </row>
    <row r="250" spans="1:32" s="52" customFormat="1" ht="19.5" customHeight="1" x14ac:dyDescent="0.2">
      <c r="A250" s="90">
        <f>_xlfn.AGGREGATE(3,3,$B$6:B250)</f>
        <v>237</v>
      </c>
      <c r="B250" s="54"/>
      <c r="C250" s="293"/>
      <c r="D250" s="293"/>
      <c r="E250" s="293"/>
      <c r="F250" s="56" t="s">
        <v>799</v>
      </c>
      <c r="G250" s="99"/>
      <c r="H250" s="1"/>
      <c r="I250" s="99"/>
      <c r="J250" s="99"/>
      <c r="K250" s="233"/>
      <c r="L250" s="1">
        <v>0</v>
      </c>
      <c r="M250" s="105">
        <v>0</v>
      </c>
      <c r="N250" s="105">
        <v>0</v>
      </c>
      <c r="O250" s="55"/>
      <c r="P250" s="1"/>
      <c r="Q250" s="121"/>
      <c r="R250" s="105"/>
      <c r="S250" s="1"/>
      <c r="T250" s="1"/>
      <c r="U250" s="54"/>
      <c r="V250" s="54"/>
      <c r="W250" s="36">
        <f t="shared" si="73"/>
        <v>0</v>
      </c>
      <c r="X250" s="41">
        <f>IFERROR(VLOOKUP(B250,Лист2!A:B,2,0),0)</f>
        <v>0</v>
      </c>
      <c r="Y250" s="42">
        <f t="shared" si="74"/>
        <v>0</v>
      </c>
      <c r="Z250" s="42"/>
      <c r="AA250" s="43"/>
      <c r="AB250" s="43">
        <f t="shared" si="75"/>
        <v>0</v>
      </c>
      <c r="AC250" s="52">
        <f t="shared" si="76"/>
        <v>0</v>
      </c>
    </row>
    <row r="251" spans="1:32" s="52" customFormat="1" ht="15.75" x14ac:dyDescent="0.25">
      <c r="A251" s="89">
        <f>_xlfn.AGGREGATE(3,3,$B$6:B251)</f>
        <v>238</v>
      </c>
      <c r="B251" s="37" t="s">
        <v>800</v>
      </c>
      <c r="C251" s="320" t="s">
        <v>1320</v>
      </c>
      <c r="D251" s="320" t="s">
        <v>1321</v>
      </c>
      <c r="E251" s="321">
        <v>47418</v>
      </c>
      <c r="F251" s="37" t="s">
        <v>801</v>
      </c>
      <c r="G251" s="92" t="s">
        <v>802</v>
      </c>
      <c r="H251" s="36" t="s">
        <v>512</v>
      </c>
      <c r="I251" s="97">
        <v>4680287517109</v>
      </c>
      <c r="J251" s="97">
        <v>4658790008438</v>
      </c>
      <c r="K251" s="232" t="s">
        <v>801</v>
      </c>
      <c r="L251" s="39" t="s">
        <v>803</v>
      </c>
      <c r="M251" s="103">
        <v>1362.34</v>
      </c>
      <c r="N251" s="103">
        <v>1362.34</v>
      </c>
      <c r="O251" s="18">
        <f>N251/M251-1</f>
        <v>0</v>
      </c>
      <c r="P251" s="36">
        <v>10</v>
      </c>
      <c r="Q251" s="120"/>
      <c r="R251" s="106">
        <f>N251*Q251</f>
        <v>0</v>
      </c>
      <c r="S251" s="36">
        <v>1.71</v>
      </c>
      <c r="T251" s="36">
        <v>1.63</v>
      </c>
      <c r="U251" s="36">
        <f>Q251*S251</f>
        <v>0</v>
      </c>
      <c r="V251" s="36">
        <f>Q251*T251</f>
        <v>0</v>
      </c>
      <c r="W251" s="36">
        <f t="shared" si="73"/>
        <v>0</v>
      </c>
      <c r="X251" s="41">
        <f>IFERROR(VLOOKUP(B251,Лист2!A:B,2,0),0)</f>
        <v>1</v>
      </c>
      <c r="Y251" s="42">
        <f t="shared" si="74"/>
        <v>1361.34</v>
      </c>
      <c r="Z251" s="42"/>
      <c r="AA251" s="43"/>
      <c r="AB251" s="43">
        <f t="shared" si="75"/>
        <v>1362</v>
      </c>
      <c r="AC251" s="52">
        <f t="shared" si="76"/>
        <v>0.33999999999991815</v>
      </c>
    </row>
    <row r="252" spans="1:32" s="52" customFormat="1" ht="15.75" x14ac:dyDescent="0.2">
      <c r="A252" s="89">
        <f>_xlfn.AGGREGATE(3,3,$B$6:B252)</f>
        <v>239</v>
      </c>
      <c r="B252" s="37" t="s">
        <v>804</v>
      </c>
      <c r="C252" s="320" t="s">
        <v>1320</v>
      </c>
      <c r="D252" s="320" t="s">
        <v>1321</v>
      </c>
      <c r="E252" s="321">
        <v>47418</v>
      </c>
      <c r="F252" s="37" t="s">
        <v>805</v>
      </c>
      <c r="G252" s="91"/>
      <c r="H252" s="36" t="s">
        <v>512</v>
      </c>
      <c r="I252" s="91">
        <v>4680287577905</v>
      </c>
      <c r="J252" s="91">
        <v>4658790008445</v>
      </c>
      <c r="K252" s="232" t="s">
        <v>805</v>
      </c>
      <c r="L252" s="39" t="s">
        <v>1191</v>
      </c>
      <c r="M252" s="103">
        <v>1647</v>
      </c>
      <c r="N252" s="103">
        <v>1647</v>
      </c>
      <c r="O252" s="18">
        <f>N252/M252-1</f>
        <v>0</v>
      </c>
      <c r="P252" s="37">
        <v>10</v>
      </c>
      <c r="Q252" s="120"/>
      <c r="R252" s="106">
        <f>N252*Q252</f>
        <v>0</v>
      </c>
      <c r="S252" s="36">
        <v>1.71</v>
      </c>
      <c r="T252" s="36">
        <v>1.63</v>
      </c>
      <c r="U252" s="36">
        <f>Q252*S252</f>
        <v>0</v>
      </c>
      <c r="V252" s="36">
        <f>Q252*T252</f>
        <v>0</v>
      </c>
      <c r="W252" s="36">
        <f t="shared" si="73"/>
        <v>0</v>
      </c>
      <c r="X252" s="41">
        <f>IFERROR(VLOOKUP(B252,Лист2!A:B,2,0),0)</f>
        <v>1</v>
      </c>
      <c r="Y252" s="42">
        <f t="shared" si="74"/>
        <v>1646</v>
      </c>
      <c r="Z252" s="42"/>
      <c r="AA252" s="43"/>
      <c r="AB252" s="43">
        <f t="shared" si="75"/>
        <v>1647</v>
      </c>
      <c r="AC252" s="52">
        <f t="shared" si="76"/>
        <v>0</v>
      </c>
    </row>
    <row r="253" spans="1:32" s="52" customFormat="1" ht="15.75" x14ac:dyDescent="0.2">
      <c r="A253" s="89">
        <f>_xlfn.AGGREGATE(3,3,$B$6:B253)</f>
        <v>240</v>
      </c>
      <c r="B253" s="37" t="s">
        <v>806</v>
      </c>
      <c r="C253" s="320" t="s">
        <v>1320</v>
      </c>
      <c r="D253" s="320" t="s">
        <v>1321</v>
      </c>
      <c r="E253" s="321">
        <v>47418</v>
      </c>
      <c r="F253" s="37" t="s">
        <v>807</v>
      </c>
      <c r="G253" s="91"/>
      <c r="H253" s="36" t="s">
        <v>512</v>
      </c>
      <c r="I253" s="91">
        <v>4680287577912</v>
      </c>
      <c r="J253" s="91">
        <v>4658790008452</v>
      </c>
      <c r="K253" s="232" t="s">
        <v>807</v>
      </c>
      <c r="L253" s="39" t="s">
        <v>1192</v>
      </c>
      <c r="M253" s="103">
        <v>1610.4</v>
      </c>
      <c r="N253" s="103">
        <v>1610.4</v>
      </c>
      <c r="O253" s="18">
        <f>N253/M253-1</f>
        <v>0</v>
      </c>
      <c r="P253" s="37">
        <v>10</v>
      </c>
      <c r="Q253" s="120"/>
      <c r="R253" s="106">
        <f>N253*Q253</f>
        <v>0</v>
      </c>
      <c r="S253" s="36">
        <v>2.06</v>
      </c>
      <c r="T253" s="36">
        <v>1.91</v>
      </c>
      <c r="U253" s="36">
        <f>Q253*S253</f>
        <v>0</v>
      </c>
      <c r="V253" s="36">
        <f>Q253*T253</f>
        <v>0</v>
      </c>
      <c r="W253" s="36">
        <f t="shared" si="73"/>
        <v>0</v>
      </c>
      <c r="X253" s="41">
        <f>IFERROR(VLOOKUP(B253,Лист2!A:B,2,0),0)</f>
        <v>1</v>
      </c>
      <c r="Y253" s="42">
        <f t="shared" si="74"/>
        <v>1609.4</v>
      </c>
      <c r="Z253" s="42"/>
      <c r="AA253" s="43"/>
      <c r="AB253" s="43">
        <f t="shared" si="75"/>
        <v>1610</v>
      </c>
      <c r="AC253" s="52">
        <f t="shared" si="76"/>
        <v>0.40000000000009095</v>
      </c>
    </row>
    <row r="254" spans="1:32" s="52" customFormat="1" ht="19.5" customHeight="1" x14ac:dyDescent="0.25">
      <c r="A254" s="90">
        <f>_xlfn.AGGREGATE(3,3,$B$6:B254)</f>
        <v>240</v>
      </c>
      <c r="B254" s="54"/>
      <c r="C254" s="293"/>
      <c r="D254" s="293"/>
      <c r="E254" s="308"/>
      <c r="F254" s="56" t="s">
        <v>808</v>
      </c>
      <c r="G254" s="99"/>
      <c r="H254" s="1"/>
      <c r="I254" s="99"/>
      <c r="J254" s="99"/>
      <c r="K254" s="233"/>
      <c r="L254" s="1">
        <v>0</v>
      </c>
      <c r="M254" s="105">
        <v>0</v>
      </c>
      <c r="N254" s="105">
        <v>0</v>
      </c>
      <c r="O254" s="55"/>
      <c r="P254" s="1"/>
      <c r="Q254" s="121"/>
      <c r="R254" s="105"/>
      <c r="S254" s="1"/>
      <c r="T254" s="1"/>
      <c r="U254" s="54"/>
      <c r="V254" s="54"/>
      <c r="W254" s="36">
        <f t="shared" si="73"/>
        <v>0</v>
      </c>
      <c r="X254" s="41">
        <f>IFERROR(VLOOKUP(B254,Лист2!A:B,2,0),0)</f>
        <v>0</v>
      </c>
      <c r="Y254" s="42">
        <f t="shared" si="74"/>
        <v>0</v>
      </c>
      <c r="Z254" s="42"/>
      <c r="AA254" s="43"/>
      <c r="AB254" s="43">
        <f t="shared" si="75"/>
        <v>0</v>
      </c>
      <c r="AC254" s="52">
        <f t="shared" si="76"/>
        <v>0</v>
      </c>
    </row>
    <row r="255" spans="1:32" s="52" customFormat="1" ht="31.5" x14ac:dyDescent="0.2">
      <c r="A255" s="89">
        <f>_xlfn.AGGREGATE(3,3,$B$6:B255)</f>
        <v>241</v>
      </c>
      <c r="B255" s="37" t="s">
        <v>809</v>
      </c>
      <c r="C255" s="320" t="s">
        <v>1345</v>
      </c>
      <c r="D255" s="304" t="s">
        <v>1344</v>
      </c>
      <c r="E255" s="321">
        <v>46598</v>
      </c>
      <c r="F255" s="37" t="s">
        <v>810</v>
      </c>
      <c r="G255" s="91" t="s">
        <v>811</v>
      </c>
      <c r="H255" s="36" t="s">
        <v>512</v>
      </c>
      <c r="I255" s="91">
        <v>1802008221802</v>
      </c>
      <c r="J255" s="91">
        <v>4658790008346</v>
      </c>
      <c r="K255" s="229" t="s">
        <v>810</v>
      </c>
      <c r="L255" s="39" t="s">
        <v>812</v>
      </c>
      <c r="M255" s="103">
        <v>366</v>
      </c>
      <c r="N255" s="103">
        <v>366</v>
      </c>
      <c r="O255" s="18">
        <f t="shared" ref="O255:O260" si="84">N255/M255-1</f>
        <v>0</v>
      </c>
      <c r="P255" s="36">
        <v>10</v>
      </c>
      <c r="Q255" s="120"/>
      <c r="R255" s="106">
        <f t="shared" ref="R255:R260" si="85">N255*Q255</f>
        <v>0</v>
      </c>
      <c r="S255" s="36">
        <v>0.5</v>
      </c>
      <c r="T255" s="36">
        <v>0.47</v>
      </c>
      <c r="U255" s="36">
        <f t="shared" ref="U255:U260" si="86">Q255*S255</f>
        <v>0</v>
      </c>
      <c r="V255" s="36">
        <f t="shared" ref="V255:V260" si="87">Q255*T255</f>
        <v>0</v>
      </c>
      <c r="W255" s="36">
        <f t="shared" si="73"/>
        <v>0</v>
      </c>
      <c r="X255" s="41">
        <f>IFERROR(VLOOKUP(B255,Лист2!A:B,2,0),0)</f>
        <v>1</v>
      </c>
      <c r="Y255" s="42">
        <f t="shared" si="74"/>
        <v>365</v>
      </c>
      <c r="Z255" s="42"/>
      <c r="AA255" s="43"/>
      <c r="AB255" s="43">
        <f t="shared" si="75"/>
        <v>366</v>
      </c>
      <c r="AC255" s="52">
        <f t="shared" si="76"/>
        <v>0</v>
      </c>
    </row>
    <row r="256" spans="1:32" s="52" customFormat="1" ht="31.5" x14ac:dyDescent="0.2">
      <c r="A256" s="89">
        <f>_xlfn.AGGREGATE(3,3,$B$6:B256)</f>
        <v>242</v>
      </c>
      <c r="B256" s="37" t="s">
        <v>813</v>
      </c>
      <c r="C256" s="320" t="s">
        <v>1345</v>
      </c>
      <c r="D256" s="304" t="s">
        <v>1344</v>
      </c>
      <c r="E256" s="321">
        <v>46598</v>
      </c>
      <c r="F256" s="37" t="s">
        <v>814</v>
      </c>
      <c r="G256" s="91" t="s">
        <v>815</v>
      </c>
      <c r="H256" s="36" t="s">
        <v>512</v>
      </c>
      <c r="I256" s="91">
        <v>1802008221796</v>
      </c>
      <c r="J256" s="91">
        <v>4658790008339</v>
      </c>
      <c r="K256" s="229" t="s">
        <v>814</v>
      </c>
      <c r="L256" s="39" t="s">
        <v>816</v>
      </c>
      <c r="M256" s="103">
        <v>366</v>
      </c>
      <c r="N256" s="103">
        <v>366</v>
      </c>
      <c r="O256" s="18">
        <f t="shared" si="84"/>
        <v>0</v>
      </c>
      <c r="P256" s="36">
        <v>10</v>
      </c>
      <c r="Q256" s="120"/>
      <c r="R256" s="106">
        <f t="shared" si="85"/>
        <v>0</v>
      </c>
      <c r="S256" s="36">
        <v>0.5</v>
      </c>
      <c r="T256" s="36">
        <v>0.47</v>
      </c>
      <c r="U256" s="36">
        <f t="shared" si="86"/>
        <v>0</v>
      </c>
      <c r="V256" s="36">
        <f t="shared" si="87"/>
        <v>0</v>
      </c>
      <c r="W256" s="36">
        <f t="shared" si="73"/>
        <v>0</v>
      </c>
      <c r="X256" s="41">
        <f>IFERROR(VLOOKUP(B256,Лист2!A:B,2,0),0)</f>
        <v>1</v>
      </c>
      <c r="Y256" s="42">
        <f t="shared" si="74"/>
        <v>365</v>
      </c>
      <c r="Z256" s="42"/>
      <c r="AA256" s="43"/>
      <c r="AB256" s="43">
        <f t="shared" si="75"/>
        <v>366</v>
      </c>
      <c r="AC256" s="52">
        <f t="shared" si="76"/>
        <v>0</v>
      </c>
    </row>
    <row r="257" spans="1:32" s="52" customFormat="1" ht="31.5" x14ac:dyDescent="0.2">
      <c r="A257" s="89">
        <f>_xlfn.AGGREGATE(3,3,$B$6:B257)</f>
        <v>243</v>
      </c>
      <c r="B257" s="37" t="s">
        <v>817</v>
      </c>
      <c r="C257" s="320" t="s">
        <v>1352</v>
      </c>
      <c r="D257" s="304" t="s">
        <v>1351</v>
      </c>
      <c r="E257" s="321">
        <v>46536</v>
      </c>
      <c r="F257" s="37" t="s">
        <v>818</v>
      </c>
      <c r="G257" s="91" t="s">
        <v>819</v>
      </c>
      <c r="H257" s="36" t="s">
        <v>512</v>
      </c>
      <c r="I257" s="91">
        <v>1802008221987</v>
      </c>
      <c r="J257" s="91">
        <v>4658790008322</v>
      </c>
      <c r="K257" s="229" t="s">
        <v>818</v>
      </c>
      <c r="L257" s="39" t="s">
        <v>820</v>
      </c>
      <c r="M257" s="103">
        <v>353.8</v>
      </c>
      <c r="N257" s="103">
        <v>353.8</v>
      </c>
      <c r="O257" s="18">
        <f t="shared" si="84"/>
        <v>0</v>
      </c>
      <c r="P257" s="36">
        <v>10</v>
      </c>
      <c r="Q257" s="120"/>
      <c r="R257" s="106">
        <f t="shared" si="85"/>
        <v>0</v>
      </c>
      <c r="S257" s="36">
        <v>0.4</v>
      </c>
      <c r="T257" s="36">
        <v>0.33</v>
      </c>
      <c r="U257" s="36">
        <f t="shared" si="86"/>
        <v>0</v>
      </c>
      <c r="V257" s="36">
        <f t="shared" si="87"/>
        <v>0</v>
      </c>
      <c r="W257" s="36">
        <f t="shared" si="73"/>
        <v>0</v>
      </c>
      <c r="X257" s="41">
        <f>IFERROR(VLOOKUP(B257,Лист2!A:B,2,0),0)</f>
        <v>1</v>
      </c>
      <c r="Y257" s="42">
        <f t="shared" si="74"/>
        <v>352.8</v>
      </c>
      <c r="Z257" s="42"/>
      <c r="AA257" s="43"/>
      <c r="AB257" s="43">
        <f t="shared" si="75"/>
        <v>354</v>
      </c>
      <c r="AC257" s="52">
        <f t="shared" si="76"/>
        <v>-0.19999999999998863</v>
      </c>
    </row>
    <row r="258" spans="1:32" s="52" customFormat="1" ht="31.5" x14ac:dyDescent="0.2">
      <c r="A258" s="89">
        <f>_xlfn.AGGREGATE(3,3,$B$6:B258)</f>
        <v>244</v>
      </c>
      <c r="B258" s="37" t="s">
        <v>821</v>
      </c>
      <c r="C258" s="320" t="s">
        <v>1345</v>
      </c>
      <c r="D258" s="304" t="s">
        <v>1344</v>
      </c>
      <c r="E258" s="321">
        <v>46598</v>
      </c>
      <c r="F258" s="37" t="s">
        <v>822</v>
      </c>
      <c r="G258" s="91" t="s">
        <v>823</v>
      </c>
      <c r="H258" s="36" t="s">
        <v>512</v>
      </c>
      <c r="I258" s="91">
        <v>1802008221949</v>
      </c>
      <c r="J258" s="91">
        <v>4658790008308</v>
      </c>
      <c r="K258" s="229" t="s">
        <v>822</v>
      </c>
      <c r="L258" s="39" t="s">
        <v>824</v>
      </c>
      <c r="M258" s="103">
        <v>420.9</v>
      </c>
      <c r="N258" s="103">
        <v>420.9</v>
      </c>
      <c r="O258" s="18">
        <f t="shared" si="84"/>
        <v>0</v>
      </c>
      <c r="P258" s="38">
        <v>8</v>
      </c>
      <c r="Q258" s="120"/>
      <c r="R258" s="106">
        <f t="shared" si="85"/>
        <v>0</v>
      </c>
      <c r="S258" s="36">
        <v>0.55000000000000004</v>
      </c>
      <c r="T258" s="36">
        <v>0.52</v>
      </c>
      <c r="U258" s="36">
        <f t="shared" si="86"/>
        <v>0</v>
      </c>
      <c r="V258" s="36">
        <f t="shared" si="87"/>
        <v>0</v>
      </c>
      <c r="W258" s="36">
        <f t="shared" si="73"/>
        <v>0</v>
      </c>
      <c r="X258" s="41">
        <f>IFERROR(VLOOKUP(B258,Лист2!A:B,2,0),0)</f>
        <v>1</v>
      </c>
      <c r="Y258" s="42">
        <f t="shared" si="74"/>
        <v>419.9</v>
      </c>
      <c r="Z258" s="42"/>
      <c r="AA258" s="43"/>
      <c r="AB258" s="43">
        <f t="shared" si="75"/>
        <v>421</v>
      </c>
      <c r="AC258" s="52">
        <f t="shared" si="76"/>
        <v>-0.10000000000002274</v>
      </c>
    </row>
    <row r="259" spans="1:32" s="52" customFormat="1" ht="31.5" x14ac:dyDescent="0.2">
      <c r="A259" s="89">
        <f>_xlfn.AGGREGATE(3,3,$B$6:B259)</f>
        <v>245</v>
      </c>
      <c r="B259" s="37" t="s">
        <v>825</v>
      </c>
      <c r="C259" s="320" t="s">
        <v>1345</v>
      </c>
      <c r="D259" s="304" t="s">
        <v>1344</v>
      </c>
      <c r="E259" s="321">
        <v>46598</v>
      </c>
      <c r="F259" s="37" t="s">
        <v>826</v>
      </c>
      <c r="G259" s="91" t="s">
        <v>827</v>
      </c>
      <c r="H259" s="36" t="s">
        <v>512</v>
      </c>
      <c r="I259" s="91">
        <v>1802008221956</v>
      </c>
      <c r="J259" s="91">
        <v>4658790008315</v>
      </c>
      <c r="K259" s="229" t="s">
        <v>826</v>
      </c>
      <c r="L259" s="39" t="s">
        <v>828</v>
      </c>
      <c r="M259" s="103">
        <v>420.9</v>
      </c>
      <c r="N259" s="103">
        <v>420.9</v>
      </c>
      <c r="O259" s="18">
        <f t="shared" si="84"/>
        <v>0</v>
      </c>
      <c r="P259" s="38">
        <v>8</v>
      </c>
      <c r="Q259" s="120"/>
      <c r="R259" s="106">
        <f t="shared" si="85"/>
        <v>0</v>
      </c>
      <c r="S259" s="36">
        <v>0.55000000000000004</v>
      </c>
      <c r="T259" s="36">
        <v>0.52</v>
      </c>
      <c r="U259" s="36">
        <f t="shared" si="86"/>
        <v>0</v>
      </c>
      <c r="V259" s="36">
        <f t="shared" si="87"/>
        <v>0</v>
      </c>
      <c r="W259" s="36">
        <f t="shared" si="73"/>
        <v>0</v>
      </c>
      <c r="X259" s="41">
        <f>IFERROR(VLOOKUP(B259,Лист2!A:B,2,0),0)</f>
        <v>1</v>
      </c>
      <c r="Y259" s="42">
        <f t="shared" si="74"/>
        <v>419.9</v>
      </c>
      <c r="Z259" s="42"/>
      <c r="AA259" s="43"/>
      <c r="AB259" s="43">
        <f t="shared" si="75"/>
        <v>421</v>
      </c>
      <c r="AC259" s="52">
        <f t="shared" si="76"/>
        <v>-0.10000000000002274</v>
      </c>
    </row>
    <row r="260" spans="1:32" s="52" customFormat="1" ht="15.75" x14ac:dyDescent="0.25">
      <c r="A260" s="89">
        <f>_xlfn.AGGREGATE(3,3,$B$6:B260)</f>
        <v>246</v>
      </c>
      <c r="B260" s="37" t="s">
        <v>829</v>
      </c>
      <c r="C260" s="320" t="s">
        <v>1320</v>
      </c>
      <c r="D260" s="320" t="s">
        <v>1321</v>
      </c>
      <c r="E260" s="321">
        <v>47418</v>
      </c>
      <c r="F260" s="37" t="s">
        <v>830</v>
      </c>
      <c r="G260" s="92" t="s">
        <v>831</v>
      </c>
      <c r="H260" s="36" t="s">
        <v>512</v>
      </c>
      <c r="I260" s="97">
        <v>4630017734481</v>
      </c>
      <c r="J260" s="97">
        <v>4658790009169</v>
      </c>
      <c r="K260" s="232" t="s">
        <v>830</v>
      </c>
      <c r="L260" s="39" t="s">
        <v>832</v>
      </c>
      <c r="M260" s="103">
        <v>390.4</v>
      </c>
      <c r="N260" s="103">
        <v>390.4</v>
      </c>
      <c r="O260" s="18">
        <f t="shared" si="84"/>
        <v>0</v>
      </c>
      <c r="P260" s="37">
        <v>10</v>
      </c>
      <c r="Q260" s="120"/>
      <c r="R260" s="108">
        <f t="shared" si="85"/>
        <v>0</v>
      </c>
      <c r="S260" s="37">
        <v>0.68</v>
      </c>
      <c r="T260" s="37">
        <v>0.59</v>
      </c>
      <c r="U260" s="36">
        <f t="shared" si="86"/>
        <v>0</v>
      </c>
      <c r="V260" s="36">
        <f t="shared" si="87"/>
        <v>0</v>
      </c>
      <c r="W260" s="36">
        <f t="shared" si="73"/>
        <v>0</v>
      </c>
      <c r="X260" s="41">
        <f>IFERROR(VLOOKUP(B260,Лист2!A:B,2,0),0)</f>
        <v>1</v>
      </c>
      <c r="Y260" s="42">
        <f t="shared" si="74"/>
        <v>389.4</v>
      </c>
      <c r="Z260" s="42"/>
      <c r="AA260" s="43"/>
      <c r="AB260" s="43">
        <f t="shared" si="75"/>
        <v>390</v>
      </c>
      <c r="AC260" s="52">
        <f t="shared" si="76"/>
        <v>0.39999999999997726</v>
      </c>
    </row>
    <row r="261" spans="1:32" s="52" customFormat="1" ht="19.5" customHeight="1" x14ac:dyDescent="0.25">
      <c r="A261" s="90">
        <f>_xlfn.AGGREGATE(3,3,$B$6:B261)</f>
        <v>246</v>
      </c>
      <c r="B261" s="54"/>
      <c r="C261" s="293"/>
      <c r="D261" s="293"/>
      <c r="E261" s="308"/>
      <c r="F261" s="56" t="s">
        <v>833</v>
      </c>
      <c r="G261" s="99"/>
      <c r="H261" s="1"/>
      <c r="I261" s="99"/>
      <c r="J261" s="99"/>
      <c r="K261" s="233"/>
      <c r="L261" s="1">
        <v>0</v>
      </c>
      <c r="M261" s="105">
        <v>0</v>
      </c>
      <c r="N261" s="105">
        <v>0</v>
      </c>
      <c r="O261" s="55"/>
      <c r="P261" s="1"/>
      <c r="Q261" s="121"/>
      <c r="R261" s="105"/>
      <c r="S261" s="1"/>
      <c r="T261" s="1"/>
      <c r="U261" s="54"/>
      <c r="V261" s="54"/>
      <c r="W261" s="36">
        <f t="shared" si="73"/>
        <v>0</v>
      </c>
      <c r="X261" s="41">
        <f>IFERROR(VLOOKUP(B261,Лист2!A:B,2,0),0)</f>
        <v>0</v>
      </c>
      <c r="Y261" s="42">
        <f t="shared" si="74"/>
        <v>0</v>
      </c>
      <c r="Z261" s="42"/>
      <c r="AA261" s="43"/>
      <c r="AB261" s="43">
        <f t="shared" si="75"/>
        <v>0</v>
      </c>
      <c r="AC261" s="52">
        <f t="shared" si="76"/>
        <v>0</v>
      </c>
    </row>
    <row r="262" spans="1:32" s="52" customFormat="1" ht="31.5" x14ac:dyDescent="0.2">
      <c r="A262" s="89">
        <f>_xlfn.AGGREGATE(3,3,$B$6:B262)</f>
        <v>247</v>
      </c>
      <c r="B262" s="37" t="s">
        <v>834</v>
      </c>
      <c r="C262" s="320" t="s">
        <v>1339</v>
      </c>
      <c r="D262" s="304" t="s">
        <v>1338</v>
      </c>
      <c r="E262" s="321">
        <v>46980</v>
      </c>
      <c r="F262" s="37" t="s">
        <v>835</v>
      </c>
      <c r="G262" s="91" t="s">
        <v>836</v>
      </c>
      <c r="H262" s="36" t="s">
        <v>512</v>
      </c>
      <c r="I262" s="91">
        <v>4630017926923</v>
      </c>
      <c r="J262" s="91">
        <v>4658790009893</v>
      </c>
      <c r="K262" s="232" t="s">
        <v>835</v>
      </c>
      <c r="L262" s="39" t="s">
        <v>1188</v>
      </c>
      <c r="M262" s="103">
        <v>402.6</v>
      </c>
      <c r="N262" s="103">
        <v>402.6</v>
      </c>
      <c r="O262" s="18">
        <f t="shared" ref="O262:O267" si="88">N262/M262-1</f>
        <v>0</v>
      </c>
      <c r="P262" s="36">
        <v>9</v>
      </c>
      <c r="Q262" s="120"/>
      <c r="R262" s="108">
        <f t="shared" ref="R262:R267" si="89">N262*Q262</f>
        <v>0</v>
      </c>
      <c r="S262" s="37">
        <v>0.57999999999999996</v>
      </c>
      <c r="T262" s="37">
        <v>0.53</v>
      </c>
      <c r="U262" s="36">
        <f t="shared" ref="U262:U267" si="90">Q262*S262</f>
        <v>0</v>
      </c>
      <c r="V262" s="36">
        <f t="shared" ref="V262:V267" si="91">Q262*T262</f>
        <v>0</v>
      </c>
      <c r="W262" s="36">
        <f t="shared" si="73"/>
        <v>0</v>
      </c>
      <c r="X262" s="41">
        <f>IFERROR(VLOOKUP(B262,Лист2!A:B,2,0),0)</f>
        <v>1</v>
      </c>
      <c r="Y262" s="42">
        <f t="shared" si="74"/>
        <v>401.6</v>
      </c>
      <c r="Z262" s="42"/>
      <c r="AA262" s="43"/>
      <c r="AB262" s="43">
        <f t="shared" si="75"/>
        <v>403</v>
      </c>
      <c r="AC262" s="52">
        <f t="shared" si="76"/>
        <v>-0.39999999999997726</v>
      </c>
    </row>
    <row r="263" spans="1:32" s="52" customFormat="1" ht="31.5" x14ac:dyDescent="0.2">
      <c r="A263" s="89">
        <f>_xlfn.AGGREGATE(3,3,$B$6:B263)</f>
        <v>248</v>
      </c>
      <c r="B263" s="37" t="s">
        <v>837</v>
      </c>
      <c r="C263" s="320" t="s">
        <v>1339</v>
      </c>
      <c r="D263" s="304" t="s">
        <v>1338</v>
      </c>
      <c r="E263" s="321">
        <v>46980</v>
      </c>
      <c r="F263" s="37" t="s">
        <v>838</v>
      </c>
      <c r="G263" s="91" t="s">
        <v>839</v>
      </c>
      <c r="H263" s="36" t="s">
        <v>512</v>
      </c>
      <c r="I263" s="91">
        <v>4630017926930</v>
      </c>
      <c r="J263" s="91">
        <v>4658790009909</v>
      </c>
      <c r="K263" s="232" t="s">
        <v>838</v>
      </c>
      <c r="L263" s="39" t="s">
        <v>840</v>
      </c>
      <c r="M263" s="103">
        <v>402.6</v>
      </c>
      <c r="N263" s="103">
        <v>402.6</v>
      </c>
      <c r="O263" s="18">
        <f t="shared" si="88"/>
        <v>0</v>
      </c>
      <c r="P263" s="36">
        <v>9</v>
      </c>
      <c r="Q263" s="120"/>
      <c r="R263" s="108">
        <f t="shared" si="89"/>
        <v>0</v>
      </c>
      <c r="S263" s="37">
        <v>0.57999999999999996</v>
      </c>
      <c r="T263" s="37">
        <v>0.53</v>
      </c>
      <c r="U263" s="36">
        <f t="shared" si="90"/>
        <v>0</v>
      </c>
      <c r="V263" s="36">
        <f t="shared" si="91"/>
        <v>0</v>
      </c>
      <c r="W263" s="36">
        <f t="shared" si="73"/>
        <v>0</v>
      </c>
      <c r="X263" s="41">
        <f>IFERROR(VLOOKUP(B263,Лист2!A:B,2,0),0)</f>
        <v>1</v>
      </c>
      <c r="Y263" s="42">
        <f t="shared" si="74"/>
        <v>401.6</v>
      </c>
      <c r="Z263" s="42"/>
      <c r="AA263" s="43"/>
      <c r="AB263" s="43">
        <f t="shared" si="75"/>
        <v>403</v>
      </c>
      <c r="AC263" s="52">
        <f t="shared" si="76"/>
        <v>-0.39999999999997726</v>
      </c>
    </row>
    <row r="264" spans="1:32" s="52" customFormat="1" ht="31.5" x14ac:dyDescent="0.2">
      <c r="A264" s="89">
        <f>_xlfn.AGGREGATE(3,3,$B$6:B264)</f>
        <v>249</v>
      </c>
      <c r="B264" s="37" t="s">
        <v>841</v>
      </c>
      <c r="C264" s="320" t="s">
        <v>1340</v>
      </c>
      <c r="D264" s="304" t="s">
        <v>1341</v>
      </c>
      <c r="E264" s="321">
        <v>47019</v>
      </c>
      <c r="F264" s="37" t="s">
        <v>842</v>
      </c>
      <c r="G264" s="91" t="s">
        <v>843</v>
      </c>
      <c r="H264" s="36" t="s">
        <v>512</v>
      </c>
      <c r="I264" s="91">
        <v>4630017918621</v>
      </c>
      <c r="J264" s="91">
        <v>4658790009794</v>
      </c>
      <c r="K264" s="232" t="s">
        <v>842</v>
      </c>
      <c r="L264" s="39" t="s">
        <v>844</v>
      </c>
      <c r="M264" s="103">
        <v>341.6</v>
      </c>
      <c r="N264" s="103">
        <v>341.6</v>
      </c>
      <c r="O264" s="18">
        <f t="shared" si="88"/>
        <v>0</v>
      </c>
      <c r="P264" s="36">
        <v>20</v>
      </c>
      <c r="Q264" s="120"/>
      <c r="R264" s="108">
        <f t="shared" si="89"/>
        <v>0</v>
      </c>
      <c r="S264" s="37">
        <v>0.46</v>
      </c>
      <c r="T264" s="37">
        <v>0.43</v>
      </c>
      <c r="U264" s="36">
        <f t="shared" si="90"/>
        <v>0</v>
      </c>
      <c r="V264" s="36">
        <f t="shared" si="91"/>
        <v>0</v>
      </c>
      <c r="W264" s="36">
        <f t="shared" si="73"/>
        <v>0</v>
      </c>
      <c r="X264" s="41">
        <f>IFERROR(VLOOKUP(B264,Лист2!A:B,2,0),0)</f>
        <v>1</v>
      </c>
      <c r="Y264" s="42">
        <f t="shared" si="74"/>
        <v>340.6</v>
      </c>
      <c r="Z264" s="42"/>
      <c r="AA264" s="43"/>
      <c r="AB264" s="43">
        <f t="shared" si="75"/>
        <v>342</v>
      </c>
      <c r="AC264" s="52">
        <f t="shared" si="76"/>
        <v>-0.39999999999997726</v>
      </c>
    </row>
    <row r="265" spans="1:32" s="118" customFormat="1" ht="31.5" x14ac:dyDescent="0.2">
      <c r="A265" s="89">
        <f>_xlfn.AGGREGATE(3,3,$B$6:B265)</f>
        <v>250</v>
      </c>
      <c r="B265" s="37" t="s">
        <v>845</v>
      </c>
      <c r="C265" s="320" t="s">
        <v>1340</v>
      </c>
      <c r="D265" s="304" t="s">
        <v>1341</v>
      </c>
      <c r="E265" s="321">
        <v>47019</v>
      </c>
      <c r="F265" s="37" t="s">
        <v>846</v>
      </c>
      <c r="G265" s="91" t="s">
        <v>847</v>
      </c>
      <c r="H265" s="36" t="s">
        <v>512</v>
      </c>
      <c r="I265" s="91">
        <v>4630017918638</v>
      </c>
      <c r="J265" s="91">
        <v>4658790009800</v>
      </c>
      <c r="K265" s="232" t="s">
        <v>846</v>
      </c>
      <c r="L265" s="39" t="s">
        <v>848</v>
      </c>
      <c r="M265" s="103">
        <v>341.6</v>
      </c>
      <c r="N265" s="103">
        <v>341.6</v>
      </c>
      <c r="O265" s="18">
        <f t="shared" si="88"/>
        <v>0</v>
      </c>
      <c r="P265" s="36">
        <v>20</v>
      </c>
      <c r="Q265" s="120"/>
      <c r="R265" s="108">
        <f t="shared" si="89"/>
        <v>0</v>
      </c>
      <c r="S265" s="37">
        <v>0.46</v>
      </c>
      <c r="T265" s="37">
        <v>0.43</v>
      </c>
      <c r="U265" s="36">
        <f t="shared" si="90"/>
        <v>0</v>
      </c>
      <c r="V265" s="36">
        <f t="shared" si="91"/>
        <v>0</v>
      </c>
      <c r="W265" s="36">
        <f t="shared" si="73"/>
        <v>0</v>
      </c>
      <c r="X265" s="41">
        <f>IFERROR(VLOOKUP(B265,Лист2!A:B,2,0),0)</f>
        <v>1</v>
      </c>
      <c r="Y265" s="42">
        <f t="shared" si="74"/>
        <v>340.6</v>
      </c>
      <c r="Z265" s="42"/>
      <c r="AA265" s="43"/>
      <c r="AB265" s="43">
        <f t="shared" si="75"/>
        <v>342</v>
      </c>
      <c r="AC265" s="52">
        <f t="shared" si="76"/>
        <v>-0.39999999999997726</v>
      </c>
      <c r="AD265" s="52"/>
      <c r="AE265" s="52"/>
      <c r="AF265" s="52"/>
    </row>
    <row r="266" spans="1:32" s="118" customFormat="1" ht="31.5" x14ac:dyDescent="0.25">
      <c r="A266" s="89">
        <f>_xlfn.AGGREGATE(3,3,$B$6:B266)</f>
        <v>251</v>
      </c>
      <c r="B266" s="37" t="s">
        <v>849</v>
      </c>
      <c r="C266" s="320" t="s">
        <v>1339</v>
      </c>
      <c r="D266" s="304" t="s">
        <v>1338</v>
      </c>
      <c r="E266" s="321">
        <v>46980</v>
      </c>
      <c r="F266" s="37" t="s">
        <v>850</v>
      </c>
      <c r="G266" s="92" t="s">
        <v>851</v>
      </c>
      <c r="H266" s="36" t="s">
        <v>512</v>
      </c>
      <c r="I266" s="97">
        <v>4630017926947</v>
      </c>
      <c r="J266" s="97">
        <v>4658790009916</v>
      </c>
      <c r="K266" s="232" t="s">
        <v>850</v>
      </c>
      <c r="L266" s="39" t="s">
        <v>852</v>
      </c>
      <c r="M266" s="103">
        <v>372.1</v>
      </c>
      <c r="N266" s="103">
        <v>372.1</v>
      </c>
      <c r="O266" s="18">
        <f t="shared" si="88"/>
        <v>0</v>
      </c>
      <c r="P266" s="36">
        <v>12</v>
      </c>
      <c r="Q266" s="120"/>
      <c r="R266" s="108">
        <f t="shared" si="89"/>
        <v>0</v>
      </c>
      <c r="S266" s="37">
        <v>0.38</v>
      </c>
      <c r="T266" s="37">
        <v>0.34</v>
      </c>
      <c r="U266" s="36">
        <f t="shared" si="90"/>
        <v>0</v>
      </c>
      <c r="V266" s="36">
        <f t="shared" si="91"/>
        <v>0</v>
      </c>
      <c r="W266" s="36">
        <f t="shared" si="73"/>
        <v>0</v>
      </c>
      <c r="X266" s="41">
        <f>IFERROR(VLOOKUP(B266,Лист2!A:B,2,0),0)</f>
        <v>1</v>
      </c>
      <c r="Y266" s="42">
        <f t="shared" si="74"/>
        <v>371.1</v>
      </c>
      <c r="Z266" s="42"/>
      <c r="AA266" s="43"/>
      <c r="AB266" s="43">
        <f t="shared" si="75"/>
        <v>372</v>
      </c>
      <c r="AC266" s="52">
        <f t="shared" si="76"/>
        <v>0.10000000000002274</v>
      </c>
      <c r="AD266" s="52"/>
      <c r="AE266" s="52"/>
      <c r="AF266" s="52"/>
    </row>
    <row r="267" spans="1:32" s="118" customFormat="1" ht="31.5" x14ac:dyDescent="0.25">
      <c r="A267" s="89">
        <f>_xlfn.AGGREGATE(3,3,$B$6:B267)</f>
        <v>252</v>
      </c>
      <c r="B267" s="37" t="s">
        <v>853</v>
      </c>
      <c r="C267" s="320" t="s">
        <v>1339</v>
      </c>
      <c r="D267" s="304" t="s">
        <v>1338</v>
      </c>
      <c r="E267" s="321">
        <v>46980</v>
      </c>
      <c r="F267" s="37" t="s">
        <v>854</v>
      </c>
      <c r="G267" s="92" t="s">
        <v>855</v>
      </c>
      <c r="H267" s="36" t="s">
        <v>512</v>
      </c>
      <c r="I267" s="97">
        <v>4630017926954</v>
      </c>
      <c r="J267" s="97">
        <v>4658790009923</v>
      </c>
      <c r="K267" s="232" t="s">
        <v>854</v>
      </c>
      <c r="L267" s="39" t="s">
        <v>856</v>
      </c>
      <c r="M267" s="103">
        <v>378.2</v>
      </c>
      <c r="N267" s="103">
        <v>378.2</v>
      </c>
      <c r="O267" s="18">
        <f t="shared" si="88"/>
        <v>0</v>
      </c>
      <c r="P267" s="36">
        <v>10</v>
      </c>
      <c r="Q267" s="120"/>
      <c r="R267" s="108">
        <f t="shared" si="89"/>
        <v>0</v>
      </c>
      <c r="S267" s="37">
        <v>0.45</v>
      </c>
      <c r="T267" s="37">
        <v>0.4</v>
      </c>
      <c r="U267" s="36">
        <f t="shared" si="90"/>
        <v>0</v>
      </c>
      <c r="V267" s="36">
        <f t="shared" si="91"/>
        <v>0</v>
      </c>
      <c r="W267" s="36">
        <f t="shared" si="73"/>
        <v>0</v>
      </c>
      <c r="X267" s="41">
        <f>IFERROR(VLOOKUP(B267,Лист2!A:B,2,0),0)</f>
        <v>1</v>
      </c>
      <c r="Y267" s="42">
        <f t="shared" si="74"/>
        <v>377.2</v>
      </c>
      <c r="Z267" s="42"/>
      <c r="AA267" s="43"/>
      <c r="AB267" s="43">
        <f t="shared" si="75"/>
        <v>378</v>
      </c>
      <c r="AC267" s="52">
        <f t="shared" si="76"/>
        <v>0.19999999999998863</v>
      </c>
      <c r="AD267" s="52"/>
      <c r="AE267" s="52"/>
      <c r="AF267" s="52"/>
    </row>
    <row r="268" spans="1:32" s="118" customFormat="1" ht="19.5" customHeight="1" x14ac:dyDescent="0.25">
      <c r="A268" s="90">
        <f>_xlfn.AGGREGATE(3,3,$B$6:B268)</f>
        <v>252</v>
      </c>
      <c r="B268" s="54"/>
      <c r="C268" s="293"/>
      <c r="D268" s="293"/>
      <c r="E268" s="308"/>
      <c r="F268" s="56" t="s">
        <v>857</v>
      </c>
      <c r="G268" s="99"/>
      <c r="H268" s="1"/>
      <c r="I268" s="99"/>
      <c r="J268" s="99"/>
      <c r="K268" s="233"/>
      <c r="L268" s="1">
        <v>0</v>
      </c>
      <c r="M268" s="105">
        <v>0</v>
      </c>
      <c r="N268" s="105">
        <v>0</v>
      </c>
      <c r="O268" s="55"/>
      <c r="P268" s="1"/>
      <c r="Q268" s="121"/>
      <c r="R268" s="105"/>
      <c r="S268" s="1"/>
      <c r="T268" s="1"/>
      <c r="U268" s="54"/>
      <c r="V268" s="54"/>
      <c r="W268" s="36">
        <f t="shared" si="73"/>
        <v>0</v>
      </c>
      <c r="X268" s="41">
        <f>IFERROR(VLOOKUP(B268,Лист2!A:B,2,0),0)</f>
        <v>0</v>
      </c>
      <c r="Y268" s="42">
        <f t="shared" ref="Y268:Y331" si="92">N268-X268</f>
        <v>0</v>
      </c>
      <c r="Z268" s="42"/>
      <c r="AA268" s="43"/>
      <c r="AB268" s="43">
        <f t="shared" si="75"/>
        <v>0</v>
      </c>
      <c r="AC268" s="52">
        <f t="shared" si="76"/>
        <v>0</v>
      </c>
      <c r="AD268" s="52"/>
      <c r="AE268" s="52"/>
      <c r="AF268" s="52"/>
    </row>
    <row r="269" spans="1:32" s="118" customFormat="1" ht="31.5" x14ac:dyDescent="0.25">
      <c r="A269" s="89">
        <f>_xlfn.AGGREGATE(3,3,$B$6:B269)</f>
        <v>253</v>
      </c>
      <c r="B269" s="37" t="s">
        <v>858</v>
      </c>
      <c r="C269" s="320" t="s">
        <v>1352</v>
      </c>
      <c r="D269" s="304" t="s">
        <v>1351</v>
      </c>
      <c r="E269" s="321">
        <v>46536</v>
      </c>
      <c r="F269" s="37" t="s">
        <v>859</v>
      </c>
      <c r="G269" s="92" t="s">
        <v>860</v>
      </c>
      <c r="H269" s="36" t="s">
        <v>512</v>
      </c>
      <c r="I269" s="97">
        <v>1902008221991</v>
      </c>
      <c r="J269" s="97">
        <v>4658790007790</v>
      </c>
      <c r="K269" s="227" t="s">
        <v>859</v>
      </c>
      <c r="L269" s="39" t="s">
        <v>861</v>
      </c>
      <c r="M269" s="103">
        <v>244</v>
      </c>
      <c r="N269" s="103">
        <v>244</v>
      </c>
      <c r="O269" s="18">
        <f>N269/M269-1</f>
        <v>0</v>
      </c>
      <c r="P269" s="50">
        <v>20</v>
      </c>
      <c r="Q269" s="120"/>
      <c r="R269" s="103">
        <f>N269*Q269</f>
        <v>0</v>
      </c>
      <c r="S269" s="40">
        <v>0.3</v>
      </c>
      <c r="T269" s="36">
        <v>0.28000000000000003</v>
      </c>
      <c r="U269" s="36">
        <f>Q269*S269</f>
        <v>0</v>
      </c>
      <c r="V269" s="36">
        <f>Q269*T269</f>
        <v>0</v>
      </c>
      <c r="W269" s="36">
        <f t="shared" si="73"/>
        <v>0</v>
      </c>
      <c r="X269" s="41">
        <f>IFERROR(VLOOKUP(B269,Лист2!A:B,2,0),0)</f>
        <v>1</v>
      </c>
      <c r="Y269" s="42">
        <f t="shared" si="92"/>
        <v>243</v>
      </c>
      <c r="Z269" s="42"/>
      <c r="AA269" s="43"/>
      <c r="AB269" s="43">
        <f t="shared" si="75"/>
        <v>244</v>
      </c>
      <c r="AC269" s="52">
        <f t="shared" si="76"/>
        <v>0</v>
      </c>
      <c r="AD269" s="52"/>
      <c r="AE269" s="52"/>
      <c r="AF269" s="52"/>
    </row>
    <row r="270" spans="1:32" s="118" customFormat="1" ht="31.5" x14ac:dyDescent="0.25">
      <c r="A270" s="89">
        <f>_xlfn.AGGREGATE(3,3,$B$6:B270)</f>
        <v>254</v>
      </c>
      <c r="B270" s="37" t="s">
        <v>862</v>
      </c>
      <c r="C270" s="320" t="s">
        <v>1352</v>
      </c>
      <c r="D270" s="304" t="s">
        <v>1351</v>
      </c>
      <c r="E270" s="321">
        <v>46536</v>
      </c>
      <c r="F270" s="37" t="s">
        <v>863</v>
      </c>
      <c r="G270" s="92" t="s">
        <v>864</v>
      </c>
      <c r="H270" s="36" t="s">
        <v>512</v>
      </c>
      <c r="I270" s="97">
        <v>1802008221000</v>
      </c>
      <c r="J270" s="97">
        <v>4658790007806</v>
      </c>
      <c r="K270" s="227" t="s">
        <v>863</v>
      </c>
      <c r="L270" s="39" t="s">
        <v>1197</v>
      </c>
      <c r="M270" s="103">
        <v>244</v>
      </c>
      <c r="N270" s="103">
        <v>244</v>
      </c>
      <c r="O270" s="18">
        <f>N270/M270-1</f>
        <v>0</v>
      </c>
      <c r="P270" s="50">
        <v>20</v>
      </c>
      <c r="Q270" s="120"/>
      <c r="R270" s="103">
        <f>N270*Q270</f>
        <v>0</v>
      </c>
      <c r="S270" s="40">
        <v>0.3</v>
      </c>
      <c r="T270" s="36">
        <v>0.28000000000000003</v>
      </c>
      <c r="U270" s="36">
        <f>Q270*S270</f>
        <v>0</v>
      </c>
      <c r="V270" s="36">
        <f>Q270*T270</f>
        <v>0</v>
      </c>
      <c r="W270" s="36">
        <f t="shared" ref="W270:W333" si="93">IF(H270="о",IF(Q270&gt;0,1,0),IF(H270="з",IF(Q270&gt;0,1,0),0))</f>
        <v>0</v>
      </c>
      <c r="X270" s="41">
        <f>IFERROR(VLOOKUP(B270,Лист2!A:B,2,0),0)</f>
        <v>1</v>
      </c>
      <c r="Y270" s="42">
        <f t="shared" si="92"/>
        <v>243</v>
      </c>
      <c r="Z270" s="42"/>
      <c r="AA270" s="43"/>
      <c r="AB270" s="43">
        <f t="shared" si="75"/>
        <v>244</v>
      </c>
      <c r="AC270" s="52">
        <f t="shared" si="76"/>
        <v>0</v>
      </c>
      <c r="AD270" s="52"/>
      <c r="AE270" s="52"/>
      <c r="AF270" s="52"/>
    </row>
    <row r="271" spans="1:32" s="52" customFormat="1" ht="19.5" customHeight="1" x14ac:dyDescent="0.25">
      <c r="A271" s="90">
        <f>_xlfn.AGGREGATE(3,3,$B$6:B271)</f>
        <v>254</v>
      </c>
      <c r="B271" s="54"/>
      <c r="C271" s="293"/>
      <c r="D271" s="293"/>
      <c r="E271" s="308"/>
      <c r="F271" s="56" t="s">
        <v>865</v>
      </c>
      <c r="G271" s="99"/>
      <c r="H271" s="1"/>
      <c r="I271" s="99"/>
      <c r="J271" s="99"/>
      <c r="K271" s="233"/>
      <c r="L271" s="1">
        <v>0</v>
      </c>
      <c r="M271" s="105">
        <v>0</v>
      </c>
      <c r="N271" s="105">
        <v>0</v>
      </c>
      <c r="O271" s="55"/>
      <c r="P271" s="1"/>
      <c r="Q271" s="121"/>
      <c r="R271" s="105"/>
      <c r="S271" s="1"/>
      <c r="T271" s="1"/>
      <c r="U271" s="54"/>
      <c r="V271" s="54"/>
      <c r="W271" s="36">
        <f t="shared" si="93"/>
        <v>0</v>
      </c>
      <c r="X271" s="41">
        <f>IFERROR(VLOOKUP(B271,Лист2!A:B,2,0),0)</f>
        <v>0</v>
      </c>
      <c r="Y271" s="42">
        <f t="shared" si="92"/>
        <v>0</v>
      </c>
      <c r="Z271" s="42"/>
      <c r="AA271" s="43"/>
      <c r="AB271" s="43">
        <f t="shared" si="75"/>
        <v>0</v>
      </c>
      <c r="AC271" s="52">
        <f t="shared" si="76"/>
        <v>0</v>
      </c>
    </row>
    <row r="272" spans="1:32" s="52" customFormat="1" ht="31.5" x14ac:dyDescent="0.2">
      <c r="A272" s="89">
        <f>_xlfn.AGGREGATE(3,3,$B$6:B272)</f>
        <v>255</v>
      </c>
      <c r="B272" s="37" t="s">
        <v>866</v>
      </c>
      <c r="C272" s="320" t="s">
        <v>1345</v>
      </c>
      <c r="D272" s="304" t="s">
        <v>1344</v>
      </c>
      <c r="E272" s="321">
        <v>46598</v>
      </c>
      <c r="F272" s="37" t="s">
        <v>867</v>
      </c>
      <c r="G272" s="91" t="s">
        <v>868</v>
      </c>
      <c r="H272" s="36" t="s">
        <v>512</v>
      </c>
      <c r="I272" s="91">
        <v>1802008221031</v>
      </c>
      <c r="J272" s="91">
        <v>4658790007813</v>
      </c>
      <c r="K272" s="227" t="s">
        <v>867</v>
      </c>
      <c r="L272" s="39" t="s">
        <v>869</v>
      </c>
      <c r="M272" s="103">
        <v>244</v>
      </c>
      <c r="N272" s="103">
        <v>244</v>
      </c>
      <c r="O272" s="18">
        <f t="shared" ref="O272:O281" si="94">N272/M272-1</f>
        <v>0</v>
      </c>
      <c r="P272" s="50">
        <v>20</v>
      </c>
      <c r="Q272" s="120"/>
      <c r="R272" s="103">
        <f t="shared" ref="R272:R281" si="95">N272*Q272</f>
        <v>0</v>
      </c>
      <c r="S272" s="40">
        <v>0.38</v>
      </c>
      <c r="T272" s="36">
        <v>0.37</v>
      </c>
      <c r="U272" s="36">
        <f t="shared" ref="U272:U281" si="96">Q272*S272</f>
        <v>0</v>
      </c>
      <c r="V272" s="36">
        <f t="shared" ref="V272:V281" si="97">Q272*T272</f>
        <v>0</v>
      </c>
      <c r="W272" s="36">
        <f t="shared" si="93"/>
        <v>0</v>
      </c>
      <c r="X272" s="41">
        <f>IFERROR(VLOOKUP(B272,Лист2!A:B,2,0),0)</f>
        <v>1</v>
      </c>
      <c r="Y272" s="42">
        <f t="shared" si="92"/>
        <v>243</v>
      </c>
      <c r="Z272" s="42"/>
      <c r="AA272" s="43"/>
      <c r="AB272" s="43">
        <f t="shared" si="75"/>
        <v>244</v>
      </c>
      <c r="AC272" s="52">
        <f t="shared" si="76"/>
        <v>0</v>
      </c>
    </row>
    <row r="273" spans="1:32" s="52" customFormat="1" ht="31.5" x14ac:dyDescent="0.2">
      <c r="A273" s="89">
        <f>_xlfn.AGGREGATE(3,3,$B$6:B273)</f>
        <v>256</v>
      </c>
      <c r="B273" s="37" t="s">
        <v>870</v>
      </c>
      <c r="C273" s="320" t="s">
        <v>1352</v>
      </c>
      <c r="D273" s="304" t="s">
        <v>1351</v>
      </c>
      <c r="E273" s="321">
        <v>46536</v>
      </c>
      <c r="F273" s="37" t="s">
        <v>871</v>
      </c>
      <c r="G273" s="91" t="s">
        <v>872</v>
      </c>
      <c r="H273" s="36" t="s">
        <v>512</v>
      </c>
      <c r="I273" s="91">
        <v>1802008221963</v>
      </c>
      <c r="J273" s="91"/>
      <c r="K273" s="232" t="s">
        <v>871</v>
      </c>
      <c r="L273" s="39" t="s">
        <v>873</v>
      </c>
      <c r="M273" s="103">
        <v>1049.2</v>
      </c>
      <c r="N273" s="103">
        <v>1049.2</v>
      </c>
      <c r="O273" s="18">
        <f t="shared" si="94"/>
        <v>0</v>
      </c>
      <c r="P273" s="36">
        <v>1</v>
      </c>
      <c r="Q273" s="120"/>
      <c r="R273" s="106">
        <f t="shared" si="95"/>
        <v>0</v>
      </c>
      <c r="S273" s="36">
        <v>5.0999999999999996</v>
      </c>
      <c r="T273" s="36">
        <v>4.9000000000000004</v>
      </c>
      <c r="U273" s="36">
        <f t="shared" si="96"/>
        <v>0</v>
      </c>
      <c r="V273" s="36">
        <f t="shared" si="97"/>
        <v>0</v>
      </c>
      <c r="W273" s="36">
        <f t="shared" si="93"/>
        <v>0</v>
      </c>
      <c r="X273" s="41">
        <f>IFERROR(VLOOKUP(B273,Лист2!A:B,2,0),0)</f>
        <v>1</v>
      </c>
      <c r="Y273" s="42">
        <f t="shared" si="92"/>
        <v>1048.2</v>
      </c>
      <c r="Z273" s="42"/>
      <c r="AA273" s="43"/>
      <c r="AB273" s="43">
        <f t="shared" si="75"/>
        <v>1049</v>
      </c>
      <c r="AC273" s="52">
        <f t="shared" si="76"/>
        <v>0.20000000000004547</v>
      </c>
    </row>
    <row r="274" spans="1:32" s="52" customFormat="1" ht="31.5" x14ac:dyDescent="0.2">
      <c r="A274" s="89">
        <f>_xlfn.AGGREGATE(3,3,$B$6:B274)</f>
        <v>257</v>
      </c>
      <c r="B274" s="37" t="s">
        <v>874</v>
      </c>
      <c r="C274" s="320" t="s">
        <v>1352</v>
      </c>
      <c r="D274" s="304" t="s">
        <v>1351</v>
      </c>
      <c r="E274" s="321">
        <v>46536</v>
      </c>
      <c r="F274" s="37" t="s">
        <v>875</v>
      </c>
      <c r="G274" s="91" t="s">
        <v>876</v>
      </c>
      <c r="H274" s="36" t="s">
        <v>512</v>
      </c>
      <c r="I274" s="91">
        <v>1802008221970</v>
      </c>
      <c r="J274" s="91">
        <v>4658790008391</v>
      </c>
      <c r="K274" s="232" t="s">
        <v>875</v>
      </c>
      <c r="L274" s="39" t="s">
        <v>877</v>
      </c>
      <c r="M274" s="103">
        <v>329.4</v>
      </c>
      <c r="N274" s="103">
        <v>329.4</v>
      </c>
      <c r="O274" s="18">
        <f t="shared" si="94"/>
        <v>0</v>
      </c>
      <c r="P274" s="36">
        <v>10</v>
      </c>
      <c r="Q274" s="120"/>
      <c r="R274" s="106">
        <f t="shared" si="95"/>
        <v>0</v>
      </c>
      <c r="S274" s="36">
        <v>0.45</v>
      </c>
      <c r="T274" s="36">
        <v>0.37</v>
      </c>
      <c r="U274" s="36">
        <f t="shared" si="96"/>
        <v>0</v>
      </c>
      <c r="V274" s="36">
        <f t="shared" si="97"/>
        <v>0</v>
      </c>
      <c r="W274" s="36">
        <f t="shared" si="93"/>
        <v>0</v>
      </c>
      <c r="X274" s="41">
        <f>IFERROR(VLOOKUP(B274,Лист2!A:B,2,0),0)</f>
        <v>1</v>
      </c>
      <c r="Y274" s="42">
        <f t="shared" si="92"/>
        <v>328.4</v>
      </c>
      <c r="Z274" s="42"/>
      <c r="AA274" s="43"/>
      <c r="AB274" s="43">
        <f t="shared" si="75"/>
        <v>329</v>
      </c>
      <c r="AC274" s="52">
        <f t="shared" si="76"/>
        <v>0.39999999999997726</v>
      </c>
    </row>
    <row r="275" spans="1:32" s="119" customFormat="1" ht="31.5" x14ac:dyDescent="0.2">
      <c r="A275" s="89">
        <f>_xlfn.AGGREGATE(3,3,$B$6:B275)</f>
        <v>258</v>
      </c>
      <c r="B275" s="37" t="s">
        <v>878</v>
      </c>
      <c r="C275" s="320" t="s">
        <v>1352</v>
      </c>
      <c r="D275" s="304" t="s">
        <v>1351</v>
      </c>
      <c r="E275" s="321">
        <v>46536</v>
      </c>
      <c r="F275" s="37" t="s">
        <v>879</v>
      </c>
      <c r="G275" s="91" t="s">
        <v>880</v>
      </c>
      <c r="H275" s="36" t="s">
        <v>512</v>
      </c>
      <c r="I275" s="91">
        <v>1802008221895</v>
      </c>
      <c r="J275" s="91">
        <v>4658790008384</v>
      </c>
      <c r="K275" s="232" t="s">
        <v>879</v>
      </c>
      <c r="L275" s="39" t="s">
        <v>881</v>
      </c>
      <c r="M275" s="103">
        <v>1293.2</v>
      </c>
      <c r="N275" s="103">
        <v>1293.2</v>
      </c>
      <c r="O275" s="18">
        <f t="shared" si="94"/>
        <v>0</v>
      </c>
      <c r="P275" s="36">
        <v>10</v>
      </c>
      <c r="Q275" s="120"/>
      <c r="R275" s="106">
        <f t="shared" si="95"/>
        <v>0</v>
      </c>
      <c r="S275" s="36">
        <v>2.1</v>
      </c>
      <c r="T275" s="36">
        <v>2.02</v>
      </c>
      <c r="U275" s="36">
        <f t="shared" si="96"/>
        <v>0</v>
      </c>
      <c r="V275" s="36">
        <f t="shared" si="97"/>
        <v>0</v>
      </c>
      <c r="W275" s="36">
        <f t="shared" si="93"/>
        <v>0</v>
      </c>
      <c r="X275" s="41">
        <f>IFERROR(VLOOKUP(B275,Лист2!A:B,2,0),0)</f>
        <v>1</v>
      </c>
      <c r="Y275" s="42">
        <f t="shared" si="92"/>
        <v>1292.2</v>
      </c>
      <c r="Z275" s="42"/>
      <c r="AA275" s="43"/>
      <c r="AB275" s="43">
        <f t="shared" si="75"/>
        <v>1293</v>
      </c>
      <c r="AC275" s="52">
        <f t="shared" si="76"/>
        <v>0.20000000000004547</v>
      </c>
      <c r="AD275" s="52"/>
      <c r="AE275" s="52"/>
      <c r="AF275" s="52"/>
    </row>
    <row r="276" spans="1:32" s="52" customFormat="1" ht="21" customHeight="1" x14ac:dyDescent="0.2">
      <c r="A276" s="89">
        <f>_xlfn.AGGREGATE(3,3,$B$6:B276)</f>
        <v>259</v>
      </c>
      <c r="B276" s="37" t="s">
        <v>882</v>
      </c>
      <c r="C276" s="320" t="s">
        <v>1352</v>
      </c>
      <c r="D276" s="304" t="s">
        <v>1351</v>
      </c>
      <c r="E276" s="321">
        <v>46536</v>
      </c>
      <c r="F276" s="37" t="s">
        <v>883</v>
      </c>
      <c r="G276" s="91" t="s">
        <v>884</v>
      </c>
      <c r="H276" s="36" t="s">
        <v>512</v>
      </c>
      <c r="I276" s="91">
        <v>1802008221888</v>
      </c>
      <c r="J276" s="91">
        <v>4658790008377</v>
      </c>
      <c r="K276" s="232" t="s">
        <v>883</v>
      </c>
      <c r="L276" s="39" t="s">
        <v>885</v>
      </c>
      <c r="M276" s="103">
        <v>1220</v>
      </c>
      <c r="N276" s="103">
        <v>1220</v>
      </c>
      <c r="O276" s="18">
        <f t="shared" si="94"/>
        <v>0</v>
      </c>
      <c r="P276" s="36">
        <v>10</v>
      </c>
      <c r="Q276" s="120"/>
      <c r="R276" s="106">
        <f t="shared" si="95"/>
        <v>0</v>
      </c>
      <c r="S276" s="36">
        <v>2.1</v>
      </c>
      <c r="T276" s="36">
        <v>2.02</v>
      </c>
      <c r="U276" s="36">
        <f t="shared" si="96"/>
        <v>0</v>
      </c>
      <c r="V276" s="36">
        <f t="shared" si="97"/>
        <v>0</v>
      </c>
      <c r="W276" s="36">
        <f t="shared" si="93"/>
        <v>0</v>
      </c>
      <c r="X276" s="41">
        <f>IFERROR(VLOOKUP(B276,Лист2!A:B,2,0),0)</f>
        <v>1</v>
      </c>
      <c r="Y276" s="42">
        <f t="shared" si="92"/>
        <v>1219</v>
      </c>
      <c r="Z276" s="42"/>
      <c r="AA276" s="43"/>
      <c r="AB276" s="43">
        <f t="shared" si="75"/>
        <v>1220</v>
      </c>
      <c r="AC276" s="52">
        <f t="shared" si="76"/>
        <v>0</v>
      </c>
    </row>
    <row r="277" spans="1:32" s="52" customFormat="1" ht="31.5" x14ac:dyDescent="0.2">
      <c r="A277" s="89">
        <f>_xlfn.AGGREGATE(3,3,$B$6:B277)</f>
        <v>260</v>
      </c>
      <c r="B277" s="37" t="s">
        <v>886</v>
      </c>
      <c r="C277" s="320" t="s">
        <v>1345</v>
      </c>
      <c r="D277" s="304" t="s">
        <v>1344</v>
      </c>
      <c r="E277" s="321">
        <v>46598</v>
      </c>
      <c r="F277" s="37" t="s">
        <v>887</v>
      </c>
      <c r="G277" s="91" t="s">
        <v>888</v>
      </c>
      <c r="H277" s="36" t="s">
        <v>512</v>
      </c>
      <c r="I277" s="91">
        <v>4680287517055</v>
      </c>
      <c r="J277" s="91">
        <v>4658790008414</v>
      </c>
      <c r="K277" s="232" t="s">
        <v>887</v>
      </c>
      <c r="L277" s="39" t="s">
        <v>889</v>
      </c>
      <c r="M277" s="103">
        <v>414.8</v>
      </c>
      <c r="N277" s="103">
        <v>414.8</v>
      </c>
      <c r="O277" s="18">
        <f t="shared" si="94"/>
        <v>0</v>
      </c>
      <c r="P277" s="36">
        <v>10</v>
      </c>
      <c r="Q277" s="120"/>
      <c r="R277" s="106">
        <f t="shared" si="95"/>
        <v>0</v>
      </c>
      <c r="S277" s="36">
        <v>0.57999999999999996</v>
      </c>
      <c r="T277" s="36">
        <v>0.54</v>
      </c>
      <c r="U277" s="36">
        <f t="shared" si="96"/>
        <v>0</v>
      </c>
      <c r="V277" s="36">
        <f t="shared" si="97"/>
        <v>0</v>
      </c>
      <c r="W277" s="36">
        <f t="shared" si="93"/>
        <v>0</v>
      </c>
      <c r="X277" s="41">
        <f>IFERROR(VLOOKUP(B277,Лист2!A:B,2,0),0)</f>
        <v>1</v>
      </c>
      <c r="Y277" s="42">
        <f t="shared" si="92"/>
        <v>413.8</v>
      </c>
      <c r="Z277" s="42"/>
      <c r="AA277" s="43"/>
      <c r="AB277" s="43">
        <f t="shared" si="75"/>
        <v>415</v>
      </c>
      <c r="AC277" s="52">
        <f t="shared" si="76"/>
        <v>-0.19999999999998863</v>
      </c>
    </row>
    <row r="278" spans="1:32" s="52" customFormat="1" ht="31.5" x14ac:dyDescent="0.2">
      <c r="A278" s="89">
        <f>_xlfn.AGGREGATE(3,3,$B$6:B278)</f>
        <v>261</v>
      </c>
      <c r="B278" s="37" t="s">
        <v>890</v>
      </c>
      <c r="C278" s="320" t="s">
        <v>1345</v>
      </c>
      <c r="D278" s="304" t="s">
        <v>1344</v>
      </c>
      <c r="E278" s="321">
        <v>46598</v>
      </c>
      <c r="F278" s="37" t="s">
        <v>891</v>
      </c>
      <c r="G278" s="91" t="s">
        <v>892</v>
      </c>
      <c r="H278" s="36" t="s">
        <v>512</v>
      </c>
      <c r="I278" s="91">
        <v>4680287517062</v>
      </c>
      <c r="J278" s="91">
        <v>4658790008421</v>
      </c>
      <c r="K278" s="232" t="s">
        <v>891</v>
      </c>
      <c r="L278" s="39" t="s">
        <v>893</v>
      </c>
      <c r="M278" s="103">
        <v>414.8</v>
      </c>
      <c r="N278" s="103">
        <v>414.8</v>
      </c>
      <c r="O278" s="18">
        <f t="shared" si="94"/>
        <v>0</v>
      </c>
      <c r="P278" s="36">
        <v>10</v>
      </c>
      <c r="Q278" s="120"/>
      <c r="R278" s="106">
        <f t="shared" si="95"/>
        <v>0</v>
      </c>
      <c r="S278" s="36">
        <v>0.57999999999999996</v>
      </c>
      <c r="T278" s="36">
        <v>0.54</v>
      </c>
      <c r="U278" s="36">
        <f t="shared" si="96"/>
        <v>0</v>
      </c>
      <c r="V278" s="36">
        <f t="shared" si="97"/>
        <v>0</v>
      </c>
      <c r="W278" s="36">
        <f t="shared" si="93"/>
        <v>0</v>
      </c>
      <c r="X278" s="41">
        <f>IFERROR(VLOOKUP(B278,Лист2!A:B,2,0),0)</f>
        <v>1</v>
      </c>
      <c r="Y278" s="42">
        <f t="shared" si="92"/>
        <v>413.8</v>
      </c>
      <c r="Z278" s="42"/>
      <c r="AA278" s="43"/>
      <c r="AB278" s="43">
        <f t="shared" ref="AB278:AB339" si="98">ROUND(N278,0)</f>
        <v>415</v>
      </c>
      <c r="AC278" s="52">
        <f t="shared" ref="AC278:AC339" si="99">N278-AB278</f>
        <v>-0.19999999999998863</v>
      </c>
    </row>
    <row r="279" spans="1:32" s="52" customFormat="1" ht="31.5" x14ac:dyDescent="0.2">
      <c r="A279" s="89">
        <f>_xlfn.AGGREGATE(3,3,$B$6:B279)</f>
        <v>262</v>
      </c>
      <c r="B279" s="37" t="s">
        <v>894</v>
      </c>
      <c r="C279" s="320" t="s">
        <v>1325</v>
      </c>
      <c r="D279" s="304" t="s">
        <v>1326</v>
      </c>
      <c r="E279" s="321">
        <v>47447</v>
      </c>
      <c r="F279" s="37" t="s">
        <v>895</v>
      </c>
      <c r="G279" s="91" t="s">
        <v>896</v>
      </c>
      <c r="H279" s="36" t="s">
        <v>512</v>
      </c>
      <c r="I279" s="91">
        <v>4630017953622</v>
      </c>
      <c r="J279" s="91">
        <v>4658790010110</v>
      </c>
      <c r="K279" s="232" t="s">
        <v>895</v>
      </c>
      <c r="L279" s="39" t="s">
        <v>897</v>
      </c>
      <c r="M279" s="103">
        <v>469.7</v>
      </c>
      <c r="N279" s="103">
        <v>469.7</v>
      </c>
      <c r="O279" s="18">
        <f t="shared" si="94"/>
        <v>0</v>
      </c>
      <c r="P279" s="36">
        <v>10</v>
      </c>
      <c r="Q279" s="120"/>
      <c r="R279" s="106">
        <f t="shared" si="95"/>
        <v>0</v>
      </c>
      <c r="S279" s="36">
        <v>0.52</v>
      </c>
      <c r="T279" s="36">
        <v>0.5</v>
      </c>
      <c r="U279" s="36">
        <f t="shared" si="96"/>
        <v>0</v>
      </c>
      <c r="V279" s="36">
        <f t="shared" si="97"/>
        <v>0</v>
      </c>
      <c r="W279" s="36">
        <f t="shared" si="93"/>
        <v>0</v>
      </c>
      <c r="X279" s="41">
        <f>IFERROR(VLOOKUP(B279,Лист2!A:B,2,0),0)</f>
        <v>1</v>
      </c>
      <c r="Y279" s="42">
        <f t="shared" si="92"/>
        <v>468.7</v>
      </c>
      <c r="Z279" s="42"/>
      <c r="AA279" s="43"/>
      <c r="AB279" s="43">
        <f t="shared" si="98"/>
        <v>470</v>
      </c>
      <c r="AC279" s="52">
        <f t="shared" si="99"/>
        <v>-0.30000000000001137</v>
      </c>
    </row>
    <row r="280" spans="1:32" s="52" customFormat="1" ht="31.5" x14ac:dyDescent="0.2">
      <c r="A280" s="89">
        <f>_xlfn.AGGREGATE(3,3,$B$6:B280)</f>
        <v>263</v>
      </c>
      <c r="B280" s="37" t="s">
        <v>898</v>
      </c>
      <c r="C280" s="320" t="s">
        <v>1325</v>
      </c>
      <c r="D280" s="304" t="s">
        <v>1326</v>
      </c>
      <c r="E280" s="321">
        <v>47447</v>
      </c>
      <c r="F280" s="37" t="s">
        <v>899</v>
      </c>
      <c r="G280" s="91" t="s">
        <v>900</v>
      </c>
      <c r="H280" s="36" t="s">
        <v>512</v>
      </c>
      <c r="I280" s="91">
        <v>4630017953639</v>
      </c>
      <c r="J280" s="91">
        <v>4658790010127</v>
      </c>
      <c r="K280" s="232" t="s">
        <v>899</v>
      </c>
      <c r="L280" s="39" t="s">
        <v>901</v>
      </c>
      <c r="M280" s="103">
        <v>469.7</v>
      </c>
      <c r="N280" s="103">
        <v>469.7</v>
      </c>
      <c r="O280" s="18">
        <f t="shared" si="94"/>
        <v>0</v>
      </c>
      <c r="P280" s="36">
        <v>10</v>
      </c>
      <c r="Q280" s="120"/>
      <c r="R280" s="106">
        <f t="shared" si="95"/>
        <v>0</v>
      </c>
      <c r="S280" s="36">
        <v>0.52</v>
      </c>
      <c r="T280" s="36">
        <v>0.5</v>
      </c>
      <c r="U280" s="36">
        <f t="shared" si="96"/>
        <v>0</v>
      </c>
      <c r="V280" s="36">
        <f t="shared" si="97"/>
        <v>0</v>
      </c>
      <c r="W280" s="36">
        <f t="shared" si="93"/>
        <v>0</v>
      </c>
      <c r="X280" s="41">
        <f>IFERROR(VLOOKUP(B280,Лист2!A:B,2,0),0)</f>
        <v>1</v>
      </c>
      <c r="Y280" s="42">
        <f t="shared" si="92"/>
        <v>468.7</v>
      </c>
      <c r="Z280" s="42"/>
      <c r="AA280" s="43"/>
      <c r="AB280" s="43">
        <f t="shared" si="98"/>
        <v>470</v>
      </c>
      <c r="AC280" s="52">
        <f t="shared" si="99"/>
        <v>-0.30000000000001137</v>
      </c>
    </row>
    <row r="281" spans="1:32" s="52" customFormat="1" ht="31.5" x14ac:dyDescent="0.2">
      <c r="A281" s="89">
        <f>_xlfn.AGGREGATE(3,3,$B$6:B281)</f>
        <v>264</v>
      </c>
      <c r="B281" s="37" t="s">
        <v>902</v>
      </c>
      <c r="C281" s="320" t="s">
        <v>1325</v>
      </c>
      <c r="D281" s="304" t="s">
        <v>1326</v>
      </c>
      <c r="E281" s="321">
        <v>47447</v>
      </c>
      <c r="F281" s="37" t="s">
        <v>903</v>
      </c>
      <c r="G281" s="91" t="s">
        <v>904</v>
      </c>
      <c r="H281" s="36" t="s">
        <v>512</v>
      </c>
      <c r="I281" s="91">
        <v>4630017953646</v>
      </c>
      <c r="J281" s="91">
        <v>4658790010134</v>
      </c>
      <c r="K281" s="232" t="s">
        <v>903</v>
      </c>
      <c r="L281" s="39" t="s">
        <v>905</v>
      </c>
      <c r="M281" s="103">
        <v>406.66</v>
      </c>
      <c r="N281" s="103">
        <v>406.66</v>
      </c>
      <c r="O281" s="18">
        <f t="shared" si="94"/>
        <v>0</v>
      </c>
      <c r="P281" s="36">
        <v>10</v>
      </c>
      <c r="Q281" s="120"/>
      <c r="R281" s="106">
        <f t="shared" si="95"/>
        <v>0</v>
      </c>
      <c r="S281" s="36">
        <v>0.56999999999999995</v>
      </c>
      <c r="T281" s="36">
        <v>0.55000000000000004</v>
      </c>
      <c r="U281" s="36">
        <f t="shared" si="96"/>
        <v>0</v>
      </c>
      <c r="V281" s="36">
        <f t="shared" si="97"/>
        <v>0</v>
      </c>
      <c r="W281" s="36">
        <f t="shared" si="93"/>
        <v>0</v>
      </c>
      <c r="X281" s="41">
        <f>IFERROR(VLOOKUP(B281,Лист2!A:B,2,0),0)</f>
        <v>1</v>
      </c>
      <c r="Y281" s="42">
        <f t="shared" si="92"/>
        <v>405.66</v>
      </c>
      <c r="Z281" s="42"/>
      <c r="AA281" s="43"/>
      <c r="AB281" s="43">
        <f t="shared" si="98"/>
        <v>407</v>
      </c>
      <c r="AC281" s="52">
        <f t="shared" si="99"/>
        <v>-0.33999999999997499</v>
      </c>
    </row>
    <row r="282" spans="1:32" s="52" customFormat="1" ht="19.5" customHeight="1" x14ac:dyDescent="0.25">
      <c r="A282" s="90">
        <f>_xlfn.AGGREGATE(3,3,$B$6:B282)</f>
        <v>264</v>
      </c>
      <c r="B282" s="54"/>
      <c r="C282" s="293"/>
      <c r="D282" s="293"/>
      <c r="E282" s="308"/>
      <c r="F282" s="56" t="s">
        <v>906</v>
      </c>
      <c r="G282" s="99"/>
      <c r="H282" s="1"/>
      <c r="I282" s="99"/>
      <c r="J282" s="99"/>
      <c r="K282" s="233"/>
      <c r="L282" s="1">
        <v>0</v>
      </c>
      <c r="M282" s="105">
        <v>0</v>
      </c>
      <c r="N282" s="105">
        <v>0</v>
      </c>
      <c r="O282" s="55"/>
      <c r="P282" s="1"/>
      <c r="Q282" s="121"/>
      <c r="R282" s="105"/>
      <c r="S282" s="1"/>
      <c r="T282" s="1"/>
      <c r="U282" s="54"/>
      <c r="V282" s="54"/>
      <c r="W282" s="36">
        <f t="shared" si="93"/>
        <v>0</v>
      </c>
      <c r="X282" s="41">
        <f>IFERROR(VLOOKUP(B282,Лист2!A:B,2,0),0)</f>
        <v>0</v>
      </c>
      <c r="Y282" s="42">
        <f t="shared" si="92"/>
        <v>0</v>
      </c>
      <c r="Z282" s="42"/>
      <c r="AA282" s="43"/>
      <c r="AB282" s="43">
        <f t="shared" si="98"/>
        <v>0</v>
      </c>
      <c r="AC282" s="52">
        <f t="shared" si="99"/>
        <v>0</v>
      </c>
    </row>
    <row r="283" spans="1:32" s="52" customFormat="1" ht="31.5" x14ac:dyDescent="0.2">
      <c r="A283" s="89">
        <f>_xlfn.AGGREGATE(3,3,$B$6:B283)</f>
        <v>265</v>
      </c>
      <c r="B283" s="37" t="s">
        <v>907</v>
      </c>
      <c r="C283" s="320" t="s">
        <v>1345</v>
      </c>
      <c r="D283" s="304" t="s">
        <v>1344</v>
      </c>
      <c r="E283" s="321">
        <v>46598</v>
      </c>
      <c r="F283" s="37" t="s">
        <v>908</v>
      </c>
      <c r="G283" s="97" t="s">
        <v>909</v>
      </c>
      <c r="H283" s="36" t="s">
        <v>512</v>
      </c>
      <c r="I283" s="97">
        <v>1802008221178</v>
      </c>
      <c r="J283" s="97">
        <v>4658790007912</v>
      </c>
      <c r="K283" s="227" t="s">
        <v>908</v>
      </c>
      <c r="L283" s="39" t="s">
        <v>910</v>
      </c>
      <c r="M283" s="103">
        <v>244</v>
      </c>
      <c r="N283" s="103">
        <v>244</v>
      </c>
      <c r="O283" s="18">
        <f>N283/M283-1</f>
        <v>0</v>
      </c>
      <c r="P283" s="40">
        <v>18</v>
      </c>
      <c r="Q283" s="120"/>
      <c r="R283" s="103">
        <f>N283*Q283</f>
        <v>0</v>
      </c>
      <c r="S283" s="40">
        <v>0.46</v>
      </c>
      <c r="T283" s="36">
        <v>0.43</v>
      </c>
      <c r="U283" s="36">
        <f>Q283*S283</f>
        <v>0</v>
      </c>
      <c r="V283" s="36">
        <f>Q283*T283</f>
        <v>0</v>
      </c>
      <c r="W283" s="36">
        <f t="shared" si="93"/>
        <v>0</v>
      </c>
      <c r="X283" s="41">
        <f>IFERROR(VLOOKUP(B283,Лист2!A:B,2,0),0)</f>
        <v>1</v>
      </c>
      <c r="Y283" s="42">
        <f t="shared" si="92"/>
        <v>243</v>
      </c>
      <c r="Z283" s="42"/>
      <c r="AA283" s="43"/>
      <c r="AB283" s="43">
        <f t="shared" si="98"/>
        <v>244</v>
      </c>
      <c r="AC283" s="52">
        <f t="shared" si="99"/>
        <v>0</v>
      </c>
    </row>
    <row r="284" spans="1:32" s="52" customFormat="1" ht="31.5" x14ac:dyDescent="0.2">
      <c r="A284" s="89">
        <f>_xlfn.AGGREGATE(3,3,$B$6:B284)</f>
        <v>266</v>
      </c>
      <c r="B284" s="37" t="s">
        <v>911</v>
      </c>
      <c r="C284" s="320" t="s">
        <v>1345</v>
      </c>
      <c r="D284" s="304" t="s">
        <v>1344</v>
      </c>
      <c r="E284" s="321">
        <v>46598</v>
      </c>
      <c r="F284" s="37" t="s">
        <v>912</v>
      </c>
      <c r="G284" s="97" t="s">
        <v>913</v>
      </c>
      <c r="H284" s="36" t="s">
        <v>512</v>
      </c>
      <c r="I284" s="97">
        <v>1802008221192</v>
      </c>
      <c r="J284" s="97">
        <v>4658790007929</v>
      </c>
      <c r="K284" s="227" t="s">
        <v>912</v>
      </c>
      <c r="L284" s="39" t="s">
        <v>914</v>
      </c>
      <c r="M284" s="103">
        <v>292.8</v>
      </c>
      <c r="N284" s="103">
        <v>292.8</v>
      </c>
      <c r="O284" s="18">
        <f>N284/M284-1</f>
        <v>0</v>
      </c>
      <c r="P284" s="40">
        <v>12</v>
      </c>
      <c r="Q284" s="120"/>
      <c r="R284" s="103">
        <f>N284*Q284</f>
        <v>0</v>
      </c>
      <c r="S284" s="40">
        <v>0.62</v>
      </c>
      <c r="T284" s="36">
        <v>0.59</v>
      </c>
      <c r="U284" s="36">
        <f>Q284*S284</f>
        <v>0</v>
      </c>
      <c r="V284" s="36">
        <f>Q284*T284</f>
        <v>0</v>
      </c>
      <c r="W284" s="36">
        <f t="shared" si="93"/>
        <v>0</v>
      </c>
      <c r="X284" s="41">
        <f>IFERROR(VLOOKUP(B284,Лист2!A:B,2,0),0)</f>
        <v>1</v>
      </c>
      <c r="Y284" s="42">
        <f t="shared" si="92"/>
        <v>291.8</v>
      </c>
      <c r="Z284" s="42"/>
      <c r="AA284" s="43"/>
      <c r="AB284" s="43">
        <f t="shared" si="98"/>
        <v>293</v>
      </c>
      <c r="AC284" s="52">
        <f t="shared" si="99"/>
        <v>-0.19999999999998863</v>
      </c>
    </row>
    <row r="285" spans="1:32" s="118" customFormat="1" ht="31.5" x14ac:dyDescent="0.2">
      <c r="A285" s="89">
        <f>_xlfn.AGGREGATE(3,3,$B$6:B285)</f>
        <v>267</v>
      </c>
      <c r="B285" s="37" t="s">
        <v>915</v>
      </c>
      <c r="C285" s="320" t="s">
        <v>1345</v>
      </c>
      <c r="D285" s="304" t="s">
        <v>1344</v>
      </c>
      <c r="E285" s="321">
        <v>46598</v>
      </c>
      <c r="F285" s="37" t="s">
        <v>916</v>
      </c>
      <c r="G285" s="97" t="s">
        <v>917</v>
      </c>
      <c r="H285" s="36" t="s">
        <v>512</v>
      </c>
      <c r="I285" s="97">
        <v>1802008221208</v>
      </c>
      <c r="J285" s="97">
        <v>4658790007936</v>
      </c>
      <c r="K285" s="227" t="s">
        <v>916</v>
      </c>
      <c r="L285" s="39" t="s">
        <v>918</v>
      </c>
      <c r="M285" s="103">
        <v>285.69</v>
      </c>
      <c r="N285" s="103">
        <v>285.69</v>
      </c>
      <c r="O285" s="18">
        <f>N285/M285-1</f>
        <v>0</v>
      </c>
      <c r="P285" s="40">
        <v>14</v>
      </c>
      <c r="Q285" s="120"/>
      <c r="R285" s="103">
        <f>N285*Q285</f>
        <v>0</v>
      </c>
      <c r="S285" s="40">
        <v>0.54</v>
      </c>
      <c r="T285" s="36">
        <v>0.51</v>
      </c>
      <c r="U285" s="36">
        <f>Q285*S285</f>
        <v>0</v>
      </c>
      <c r="V285" s="36">
        <f>Q285*T285</f>
        <v>0</v>
      </c>
      <c r="W285" s="36">
        <f t="shared" si="93"/>
        <v>0</v>
      </c>
      <c r="X285" s="41">
        <f>IFERROR(VLOOKUP(B285,Лист2!A:B,2,0),0)</f>
        <v>1</v>
      </c>
      <c r="Y285" s="42">
        <f t="shared" si="92"/>
        <v>284.69</v>
      </c>
      <c r="Z285" s="42"/>
      <c r="AA285" s="43"/>
      <c r="AB285" s="43">
        <f t="shared" si="98"/>
        <v>286</v>
      </c>
      <c r="AC285" s="52">
        <f t="shared" si="99"/>
        <v>-0.31000000000000227</v>
      </c>
      <c r="AD285" s="52"/>
      <c r="AE285" s="52"/>
      <c r="AF285" s="52"/>
    </row>
    <row r="286" spans="1:32" s="52" customFormat="1" ht="19.5" customHeight="1" x14ac:dyDescent="0.25">
      <c r="A286" s="90">
        <f>_xlfn.AGGREGATE(3,3,$B$6:B286)</f>
        <v>267</v>
      </c>
      <c r="B286" s="54"/>
      <c r="C286" s="293"/>
      <c r="D286" s="293"/>
      <c r="E286" s="308"/>
      <c r="F286" s="56" t="s">
        <v>919</v>
      </c>
      <c r="G286" s="99"/>
      <c r="H286" s="1"/>
      <c r="I286" s="99"/>
      <c r="J286" s="99"/>
      <c r="K286" s="233"/>
      <c r="L286" s="1">
        <v>0</v>
      </c>
      <c r="M286" s="105">
        <v>0</v>
      </c>
      <c r="N286" s="105">
        <v>0</v>
      </c>
      <c r="O286" s="55"/>
      <c r="P286" s="1"/>
      <c r="Q286" s="121"/>
      <c r="R286" s="105"/>
      <c r="S286" s="1"/>
      <c r="T286" s="1"/>
      <c r="U286" s="54"/>
      <c r="V286" s="54"/>
      <c r="W286" s="36">
        <f t="shared" si="93"/>
        <v>0</v>
      </c>
      <c r="X286" s="41">
        <f>IFERROR(VLOOKUP(B286,Лист2!A:B,2,0),0)</f>
        <v>0</v>
      </c>
      <c r="Y286" s="42">
        <f t="shared" si="92"/>
        <v>0</v>
      </c>
      <c r="Z286" s="42"/>
      <c r="AA286" s="43"/>
      <c r="AB286" s="43">
        <f t="shared" si="98"/>
        <v>0</v>
      </c>
      <c r="AC286" s="52">
        <f t="shared" si="99"/>
        <v>0</v>
      </c>
    </row>
    <row r="287" spans="1:32" s="52" customFormat="1" ht="31.5" x14ac:dyDescent="0.2">
      <c r="A287" s="89">
        <f>_xlfn.AGGREGATE(3,3,$B$6:B287)</f>
        <v>268</v>
      </c>
      <c r="B287" s="37" t="s">
        <v>920</v>
      </c>
      <c r="C287" s="320" t="s">
        <v>1345</v>
      </c>
      <c r="D287" s="304" t="s">
        <v>1344</v>
      </c>
      <c r="E287" s="321">
        <v>46598</v>
      </c>
      <c r="F287" s="37" t="s">
        <v>921</v>
      </c>
      <c r="G287" s="91" t="s">
        <v>922</v>
      </c>
      <c r="H287" s="36" t="s">
        <v>512</v>
      </c>
      <c r="I287" s="91">
        <v>1702008221096</v>
      </c>
      <c r="J287" s="91">
        <v>4658790008254</v>
      </c>
      <c r="K287" s="232" t="s">
        <v>921</v>
      </c>
      <c r="L287" s="39" t="s">
        <v>923</v>
      </c>
      <c r="M287" s="103">
        <v>292.8</v>
      </c>
      <c r="N287" s="103">
        <v>292.8</v>
      </c>
      <c r="O287" s="18">
        <f>N287/M287-1</f>
        <v>0</v>
      </c>
      <c r="P287" s="36">
        <v>10</v>
      </c>
      <c r="Q287" s="120"/>
      <c r="R287" s="106">
        <f>N287*Q287</f>
        <v>0</v>
      </c>
      <c r="S287" s="36">
        <v>0.5</v>
      </c>
      <c r="T287" s="36">
        <v>0.48</v>
      </c>
      <c r="U287" s="36">
        <f>Q287*S287</f>
        <v>0</v>
      </c>
      <c r="V287" s="36">
        <f>Q287*T287</f>
        <v>0</v>
      </c>
      <c r="W287" s="36">
        <f t="shared" si="93"/>
        <v>0</v>
      </c>
      <c r="X287" s="41">
        <f>IFERROR(VLOOKUP(B287,Лист2!A:B,2,0),0)</f>
        <v>1</v>
      </c>
      <c r="Y287" s="42">
        <f t="shared" si="92"/>
        <v>291.8</v>
      </c>
      <c r="Z287" s="42"/>
      <c r="AA287" s="43"/>
      <c r="AB287" s="43">
        <f t="shared" si="98"/>
        <v>293</v>
      </c>
      <c r="AC287" s="52">
        <f t="shared" si="99"/>
        <v>-0.19999999999998863</v>
      </c>
    </row>
    <row r="288" spans="1:32" s="52" customFormat="1" ht="31.5" x14ac:dyDescent="0.2">
      <c r="A288" s="89">
        <f>_xlfn.AGGREGATE(3,3,$B$6:B288)</f>
        <v>269</v>
      </c>
      <c r="B288" s="37" t="s">
        <v>924</v>
      </c>
      <c r="C288" s="320" t="s">
        <v>1345</v>
      </c>
      <c r="D288" s="304" t="s">
        <v>1344</v>
      </c>
      <c r="E288" s="321">
        <v>46598</v>
      </c>
      <c r="F288" s="37" t="s">
        <v>925</v>
      </c>
      <c r="G288" s="91" t="s">
        <v>926</v>
      </c>
      <c r="H288" s="36" t="s">
        <v>512</v>
      </c>
      <c r="I288" s="91">
        <v>1702008221102</v>
      </c>
      <c r="J288" s="91">
        <v>4658790008261</v>
      </c>
      <c r="K288" s="232" t="s">
        <v>925</v>
      </c>
      <c r="L288" s="39" t="s">
        <v>927</v>
      </c>
      <c r="M288" s="103">
        <v>292.8</v>
      </c>
      <c r="N288" s="103">
        <v>292.8</v>
      </c>
      <c r="O288" s="18">
        <f>N288/M288-1</f>
        <v>0</v>
      </c>
      <c r="P288" s="36">
        <v>10</v>
      </c>
      <c r="Q288" s="120"/>
      <c r="R288" s="106">
        <f>N288*Q288</f>
        <v>0</v>
      </c>
      <c r="S288" s="36">
        <v>0.5</v>
      </c>
      <c r="T288" s="36">
        <v>0.48</v>
      </c>
      <c r="U288" s="36">
        <f>Q288*S288</f>
        <v>0</v>
      </c>
      <c r="V288" s="36">
        <f>Q288*T288</f>
        <v>0</v>
      </c>
      <c r="W288" s="36">
        <f t="shared" si="93"/>
        <v>0</v>
      </c>
      <c r="X288" s="41">
        <f>IFERROR(VLOOKUP(B288,Лист2!A:B,2,0),0)</f>
        <v>1</v>
      </c>
      <c r="Y288" s="42">
        <f t="shared" si="92"/>
        <v>291.8</v>
      </c>
      <c r="Z288" s="42"/>
      <c r="AA288" s="43"/>
      <c r="AB288" s="43">
        <f t="shared" si="98"/>
        <v>293</v>
      </c>
      <c r="AC288" s="52">
        <f t="shared" si="99"/>
        <v>-0.19999999999998863</v>
      </c>
    </row>
    <row r="289" spans="1:32" s="52" customFormat="1" ht="19.5" customHeight="1" x14ac:dyDescent="0.25">
      <c r="A289" s="90">
        <f>_xlfn.AGGREGATE(3,3,$B$6:B289)</f>
        <v>269</v>
      </c>
      <c r="B289" s="54"/>
      <c r="C289" s="293"/>
      <c r="D289" s="293"/>
      <c r="E289" s="308"/>
      <c r="F289" s="56" t="s">
        <v>928</v>
      </c>
      <c r="G289" s="99"/>
      <c r="H289" s="1"/>
      <c r="I289" s="99"/>
      <c r="J289" s="99"/>
      <c r="K289" s="233"/>
      <c r="L289" s="1">
        <v>0</v>
      </c>
      <c r="M289" s="105">
        <v>0</v>
      </c>
      <c r="N289" s="105">
        <v>0</v>
      </c>
      <c r="O289" s="55"/>
      <c r="P289" s="1"/>
      <c r="Q289" s="121"/>
      <c r="R289" s="105"/>
      <c r="S289" s="1"/>
      <c r="T289" s="1"/>
      <c r="U289" s="54"/>
      <c r="V289" s="54"/>
      <c r="W289" s="36">
        <f t="shared" si="93"/>
        <v>0</v>
      </c>
      <c r="X289" s="41">
        <f>IFERROR(VLOOKUP(B289,Лист2!A:B,2,0),0)</f>
        <v>0</v>
      </c>
      <c r="Y289" s="42">
        <f t="shared" si="92"/>
        <v>0</v>
      </c>
      <c r="Z289" s="42"/>
      <c r="AA289" s="43"/>
      <c r="AB289" s="43">
        <f t="shared" si="98"/>
        <v>0</v>
      </c>
      <c r="AC289" s="52">
        <f t="shared" si="99"/>
        <v>0</v>
      </c>
    </row>
    <row r="290" spans="1:32" s="52" customFormat="1" ht="31.5" x14ac:dyDescent="0.2">
      <c r="A290" s="89">
        <f>_xlfn.AGGREGATE(3,3,$B$6:B290)</f>
        <v>270</v>
      </c>
      <c r="B290" s="37" t="s">
        <v>929</v>
      </c>
      <c r="C290" s="320" t="s">
        <v>1345</v>
      </c>
      <c r="D290" s="304" t="s">
        <v>1344</v>
      </c>
      <c r="E290" s="321">
        <v>46598</v>
      </c>
      <c r="F290" s="37" t="s">
        <v>930</v>
      </c>
      <c r="G290" s="91" t="s">
        <v>931</v>
      </c>
      <c r="H290" s="36" t="s">
        <v>512</v>
      </c>
      <c r="I290" s="91">
        <v>1702008221157</v>
      </c>
      <c r="J290" s="91">
        <v>4658790008278</v>
      </c>
      <c r="K290" s="232" t="s">
        <v>930</v>
      </c>
      <c r="L290" s="39" t="s">
        <v>932</v>
      </c>
      <c r="M290" s="103">
        <v>378.2</v>
      </c>
      <c r="N290" s="103">
        <v>378.2</v>
      </c>
      <c r="O290" s="18">
        <f>N290/M290-1</f>
        <v>0</v>
      </c>
      <c r="P290" s="36">
        <v>10</v>
      </c>
      <c r="Q290" s="120"/>
      <c r="R290" s="106">
        <f>N290*Q290</f>
        <v>0</v>
      </c>
      <c r="S290" s="36">
        <v>0.4</v>
      </c>
      <c r="T290" s="36">
        <v>0.38</v>
      </c>
      <c r="U290" s="36">
        <f>Q290*S290</f>
        <v>0</v>
      </c>
      <c r="V290" s="36">
        <f>Q290*T290</f>
        <v>0</v>
      </c>
      <c r="W290" s="36">
        <f t="shared" si="93"/>
        <v>0</v>
      </c>
      <c r="X290" s="41">
        <f>IFERROR(VLOOKUP(B290,Лист2!A:B,2,0),0)</f>
        <v>1</v>
      </c>
      <c r="Y290" s="42">
        <f t="shared" si="92"/>
        <v>377.2</v>
      </c>
      <c r="Z290" s="42"/>
      <c r="AA290" s="43"/>
      <c r="AB290" s="43">
        <f t="shared" si="98"/>
        <v>378</v>
      </c>
      <c r="AC290" s="52">
        <f t="shared" si="99"/>
        <v>0.19999999999998863</v>
      </c>
    </row>
    <row r="291" spans="1:32" s="52" customFormat="1" ht="31.5" x14ac:dyDescent="0.2">
      <c r="A291" s="89">
        <f>_xlfn.AGGREGATE(3,3,$B$6:B291)</f>
        <v>271</v>
      </c>
      <c r="B291" s="37" t="s">
        <v>933</v>
      </c>
      <c r="C291" s="320" t="s">
        <v>1345</v>
      </c>
      <c r="D291" s="304" t="s">
        <v>1344</v>
      </c>
      <c r="E291" s="321">
        <v>46598</v>
      </c>
      <c r="F291" s="37" t="s">
        <v>934</v>
      </c>
      <c r="G291" s="91" t="s">
        <v>935</v>
      </c>
      <c r="H291" s="36" t="s">
        <v>512</v>
      </c>
      <c r="I291" s="91">
        <v>1702008221164</v>
      </c>
      <c r="J291" s="91">
        <v>4658790008285</v>
      </c>
      <c r="K291" s="232" t="s">
        <v>934</v>
      </c>
      <c r="L291" s="39" t="s">
        <v>936</v>
      </c>
      <c r="M291" s="103">
        <v>488</v>
      </c>
      <c r="N291" s="103">
        <v>488</v>
      </c>
      <c r="O291" s="18">
        <f>N291/M291-1</f>
        <v>0</v>
      </c>
      <c r="P291" s="36">
        <v>5</v>
      </c>
      <c r="Q291" s="120"/>
      <c r="R291" s="106">
        <f>N291*Q291</f>
        <v>0</v>
      </c>
      <c r="S291" s="36">
        <v>0.7</v>
      </c>
      <c r="T291" s="36">
        <v>0.63</v>
      </c>
      <c r="U291" s="36">
        <f>Q291*S291</f>
        <v>0</v>
      </c>
      <c r="V291" s="36">
        <f>Q291*T291</f>
        <v>0</v>
      </c>
      <c r="W291" s="36">
        <f t="shared" si="93"/>
        <v>0</v>
      </c>
      <c r="X291" s="41">
        <f>IFERROR(VLOOKUP(B291,Лист2!A:B,2,0),0)</f>
        <v>1</v>
      </c>
      <c r="Y291" s="42">
        <f t="shared" si="92"/>
        <v>487</v>
      </c>
      <c r="Z291" s="42"/>
      <c r="AA291" s="43"/>
      <c r="AB291" s="43">
        <f t="shared" si="98"/>
        <v>488</v>
      </c>
      <c r="AC291" s="52">
        <f t="shared" si="99"/>
        <v>0</v>
      </c>
    </row>
    <row r="292" spans="1:32" s="52" customFormat="1" ht="31.5" x14ac:dyDescent="0.2">
      <c r="A292" s="89">
        <f>_xlfn.AGGREGATE(3,3,$B$6:B292)</f>
        <v>272</v>
      </c>
      <c r="B292" s="37" t="s">
        <v>937</v>
      </c>
      <c r="C292" s="320" t="s">
        <v>1345</v>
      </c>
      <c r="D292" s="304" t="s">
        <v>1344</v>
      </c>
      <c r="E292" s="321">
        <v>46598</v>
      </c>
      <c r="F292" s="37" t="s">
        <v>938</v>
      </c>
      <c r="G292" s="91" t="s">
        <v>939</v>
      </c>
      <c r="H292" s="36" t="s">
        <v>512</v>
      </c>
      <c r="I292" s="91">
        <v>1702008221171</v>
      </c>
      <c r="J292" s="91">
        <v>4658790008292</v>
      </c>
      <c r="K292" s="232" t="s">
        <v>938</v>
      </c>
      <c r="L292" s="39" t="s">
        <v>940</v>
      </c>
      <c r="M292" s="103">
        <v>488</v>
      </c>
      <c r="N292" s="103">
        <v>488</v>
      </c>
      <c r="O292" s="18">
        <f>N292/M292-1</f>
        <v>0</v>
      </c>
      <c r="P292" s="36">
        <v>5</v>
      </c>
      <c r="Q292" s="120"/>
      <c r="R292" s="106">
        <f>N292*Q292</f>
        <v>0</v>
      </c>
      <c r="S292" s="36">
        <v>0.7</v>
      </c>
      <c r="T292" s="36">
        <v>0.63</v>
      </c>
      <c r="U292" s="36">
        <f>Q292*S292</f>
        <v>0</v>
      </c>
      <c r="V292" s="36">
        <f>Q292*T292</f>
        <v>0</v>
      </c>
      <c r="W292" s="36">
        <f t="shared" si="93"/>
        <v>0</v>
      </c>
      <c r="X292" s="41">
        <f>IFERROR(VLOOKUP(B292,Лист2!A:B,2,0),0)</f>
        <v>1</v>
      </c>
      <c r="Y292" s="42">
        <f t="shared" si="92"/>
        <v>487</v>
      </c>
      <c r="Z292" s="42"/>
      <c r="AA292" s="43"/>
      <c r="AB292" s="43">
        <f t="shared" si="98"/>
        <v>488</v>
      </c>
      <c r="AC292" s="52">
        <f t="shared" si="99"/>
        <v>0</v>
      </c>
    </row>
    <row r="293" spans="1:32" s="52" customFormat="1" ht="19.5" customHeight="1" x14ac:dyDescent="0.25">
      <c r="A293" s="90">
        <f>_xlfn.AGGREGATE(3,3,$B$6:B293)</f>
        <v>272</v>
      </c>
      <c r="B293" s="54"/>
      <c r="C293" s="293"/>
      <c r="D293" s="293"/>
      <c r="E293" s="308"/>
      <c r="F293" s="56" t="s">
        <v>941</v>
      </c>
      <c r="G293" s="99"/>
      <c r="H293" s="1"/>
      <c r="I293" s="99"/>
      <c r="J293" s="99"/>
      <c r="K293" s="233"/>
      <c r="L293" s="1">
        <v>0</v>
      </c>
      <c r="M293" s="105">
        <v>0</v>
      </c>
      <c r="N293" s="105">
        <v>0</v>
      </c>
      <c r="O293" s="55"/>
      <c r="P293" s="1"/>
      <c r="Q293" s="121"/>
      <c r="R293" s="105"/>
      <c r="S293" s="1"/>
      <c r="T293" s="1"/>
      <c r="U293" s="54"/>
      <c r="V293" s="54"/>
      <c r="W293" s="36">
        <f t="shared" si="93"/>
        <v>0</v>
      </c>
      <c r="X293" s="41">
        <f>IFERROR(VLOOKUP(B293,Лист2!A:B,2,0),0)</f>
        <v>0</v>
      </c>
      <c r="Y293" s="42">
        <f t="shared" si="92"/>
        <v>0</v>
      </c>
      <c r="Z293" s="42"/>
      <c r="AA293" s="43"/>
      <c r="AB293" s="43">
        <f t="shared" si="98"/>
        <v>0</v>
      </c>
      <c r="AC293" s="52">
        <f t="shared" si="99"/>
        <v>0</v>
      </c>
    </row>
    <row r="294" spans="1:32" s="52" customFormat="1" ht="31.5" x14ac:dyDescent="0.2">
      <c r="A294" s="89">
        <f>_xlfn.AGGREGATE(3,3,$B$6:B294)</f>
        <v>273</v>
      </c>
      <c r="B294" s="37" t="s">
        <v>942</v>
      </c>
      <c r="C294" s="320" t="s">
        <v>1343</v>
      </c>
      <c r="D294" s="304" t="s">
        <v>1342</v>
      </c>
      <c r="E294" s="321">
        <v>47056</v>
      </c>
      <c r="F294" s="37" t="s">
        <v>943</v>
      </c>
      <c r="G294" s="97" t="s">
        <v>944</v>
      </c>
      <c r="H294" s="36" t="s">
        <v>512</v>
      </c>
      <c r="I294" s="97">
        <v>4630017785148</v>
      </c>
      <c r="J294" s="97">
        <v>4658790009350</v>
      </c>
      <c r="K294" s="234" t="s">
        <v>943</v>
      </c>
      <c r="L294" s="39" t="s">
        <v>945</v>
      </c>
      <c r="M294" s="103">
        <v>475.8</v>
      </c>
      <c r="N294" s="103">
        <v>475.8</v>
      </c>
      <c r="O294" s="18">
        <f>N294/M294-1</f>
        <v>0</v>
      </c>
      <c r="P294" s="36">
        <v>8</v>
      </c>
      <c r="Q294" s="120"/>
      <c r="R294" s="108">
        <f>N294*Q294</f>
        <v>0</v>
      </c>
      <c r="S294" s="37">
        <v>0.77</v>
      </c>
      <c r="T294" s="37">
        <v>0.73</v>
      </c>
      <c r="U294" s="36">
        <f>Q294*S294</f>
        <v>0</v>
      </c>
      <c r="V294" s="36">
        <f>Q294*T294</f>
        <v>0</v>
      </c>
      <c r="W294" s="36">
        <f t="shared" si="93"/>
        <v>0</v>
      </c>
      <c r="X294" s="41">
        <f>IFERROR(VLOOKUP(B294,Лист2!A:B,2,0),0)</f>
        <v>1</v>
      </c>
      <c r="Y294" s="42">
        <f t="shared" si="92"/>
        <v>474.8</v>
      </c>
      <c r="Z294" s="42"/>
      <c r="AA294" s="43"/>
      <c r="AB294" s="43">
        <f t="shared" si="98"/>
        <v>476</v>
      </c>
      <c r="AC294" s="52">
        <f t="shared" si="99"/>
        <v>-0.19999999999998863</v>
      </c>
    </row>
    <row r="295" spans="1:32" s="52" customFormat="1" ht="31.5" x14ac:dyDescent="0.25">
      <c r="A295" s="89">
        <f>_xlfn.AGGREGATE(3,3,$B$6:B295)</f>
        <v>274</v>
      </c>
      <c r="B295" s="37" t="s">
        <v>946</v>
      </c>
      <c r="C295" s="320" t="s">
        <v>1343</v>
      </c>
      <c r="D295" s="304" t="s">
        <v>1342</v>
      </c>
      <c r="E295" s="321">
        <v>47056</v>
      </c>
      <c r="F295" s="37" t="s">
        <v>947</v>
      </c>
      <c r="G295" s="92" t="s">
        <v>948</v>
      </c>
      <c r="H295" s="36" t="s">
        <v>512</v>
      </c>
      <c r="I295" s="97">
        <v>4630017785131</v>
      </c>
      <c r="J295" s="97">
        <v>4658790009367</v>
      </c>
      <c r="K295" s="234" t="s">
        <v>947</v>
      </c>
      <c r="L295" s="39" t="s">
        <v>949</v>
      </c>
      <c r="M295" s="103">
        <v>488</v>
      </c>
      <c r="N295" s="103">
        <v>488</v>
      </c>
      <c r="O295" s="18">
        <f>N295/M295-1</f>
        <v>0</v>
      </c>
      <c r="P295" s="36">
        <v>5</v>
      </c>
      <c r="Q295" s="120"/>
      <c r="R295" s="108">
        <f>N295*Q295</f>
        <v>0</v>
      </c>
      <c r="S295" s="37">
        <v>0.75</v>
      </c>
      <c r="T295" s="37">
        <v>0.68</v>
      </c>
      <c r="U295" s="36">
        <f>Q295*S295</f>
        <v>0</v>
      </c>
      <c r="V295" s="36">
        <f>Q295*T295</f>
        <v>0</v>
      </c>
      <c r="W295" s="36">
        <f t="shared" si="93"/>
        <v>0</v>
      </c>
      <c r="X295" s="41">
        <f>IFERROR(VLOOKUP(B295,Лист2!A:B,2,0),0)</f>
        <v>1</v>
      </c>
      <c r="Y295" s="42">
        <f t="shared" si="92"/>
        <v>487</v>
      </c>
      <c r="Z295" s="42"/>
      <c r="AA295" s="43"/>
      <c r="AB295" s="43">
        <f t="shared" si="98"/>
        <v>488</v>
      </c>
      <c r="AC295" s="52">
        <f t="shared" si="99"/>
        <v>0</v>
      </c>
    </row>
    <row r="296" spans="1:32" s="52" customFormat="1" ht="31.5" x14ac:dyDescent="0.25">
      <c r="A296" s="89">
        <f>_xlfn.AGGREGATE(3,3,$B$6:B296)</f>
        <v>275</v>
      </c>
      <c r="B296" s="37" t="s">
        <v>950</v>
      </c>
      <c r="C296" s="320" t="s">
        <v>1343</v>
      </c>
      <c r="D296" s="304" t="s">
        <v>1342</v>
      </c>
      <c r="E296" s="321">
        <v>47056</v>
      </c>
      <c r="F296" s="37" t="s">
        <v>951</v>
      </c>
      <c r="G296" s="92" t="s">
        <v>952</v>
      </c>
      <c r="H296" s="36" t="s">
        <v>512</v>
      </c>
      <c r="I296" s="97">
        <v>4630017785124</v>
      </c>
      <c r="J296" s="97">
        <v>4658790009374</v>
      </c>
      <c r="K296" s="234" t="s">
        <v>951</v>
      </c>
      <c r="L296" s="39" t="s">
        <v>953</v>
      </c>
      <c r="M296" s="103">
        <v>488</v>
      </c>
      <c r="N296" s="103">
        <v>488</v>
      </c>
      <c r="O296" s="18">
        <f>N296/M296-1</f>
        <v>0</v>
      </c>
      <c r="P296" s="36">
        <v>5</v>
      </c>
      <c r="Q296" s="120"/>
      <c r="R296" s="108">
        <f>N296*Q296</f>
        <v>0</v>
      </c>
      <c r="S296" s="37">
        <v>0.75</v>
      </c>
      <c r="T296" s="37">
        <v>0.68</v>
      </c>
      <c r="U296" s="36">
        <f>Q296*S296</f>
        <v>0</v>
      </c>
      <c r="V296" s="36">
        <f>Q296*T296</f>
        <v>0</v>
      </c>
      <c r="W296" s="36">
        <f t="shared" si="93"/>
        <v>0</v>
      </c>
      <c r="X296" s="41">
        <f>IFERROR(VLOOKUP(B296,Лист2!A:B,2,0),0)</f>
        <v>1</v>
      </c>
      <c r="Y296" s="42">
        <f t="shared" si="92"/>
        <v>487</v>
      </c>
      <c r="Z296" s="42"/>
      <c r="AA296" s="43"/>
      <c r="AB296" s="43">
        <f t="shared" si="98"/>
        <v>488</v>
      </c>
      <c r="AC296" s="52">
        <f t="shared" si="99"/>
        <v>0</v>
      </c>
    </row>
    <row r="297" spans="1:32" s="52" customFormat="1" ht="31.5" x14ac:dyDescent="0.2">
      <c r="A297" s="89">
        <f>_xlfn.AGGREGATE(3,3,$B$6:B297)</f>
        <v>276</v>
      </c>
      <c r="B297" s="37" t="s">
        <v>954</v>
      </c>
      <c r="C297" s="320" t="s">
        <v>1339</v>
      </c>
      <c r="D297" s="304" t="s">
        <v>1338</v>
      </c>
      <c r="E297" s="321">
        <v>46980</v>
      </c>
      <c r="F297" s="37" t="s">
        <v>955</v>
      </c>
      <c r="G297" s="97" t="s">
        <v>956</v>
      </c>
      <c r="H297" s="36" t="s">
        <v>512</v>
      </c>
      <c r="I297" s="97">
        <v>4630017926992</v>
      </c>
      <c r="J297" s="97">
        <v>4658790009961</v>
      </c>
      <c r="K297" s="232" t="s">
        <v>955</v>
      </c>
      <c r="L297" s="39" t="s">
        <v>957</v>
      </c>
      <c r="M297" s="103">
        <v>305</v>
      </c>
      <c r="N297" s="103">
        <v>305</v>
      </c>
      <c r="O297" s="18">
        <f>N297/M297-1</f>
        <v>0</v>
      </c>
      <c r="P297" s="36">
        <v>12</v>
      </c>
      <c r="Q297" s="120"/>
      <c r="R297" s="108">
        <f>N297*Q297</f>
        <v>0</v>
      </c>
      <c r="S297" s="37">
        <v>0.38</v>
      </c>
      <c r="T297" s="37">
        <v>0.34</v>
      </c>
      <c r="U297" s="36">
        <f>Q297*S297</f>
        <v>0</v>
      </c>
      <c r="V297" s="36">
        <f>Q297*T297</f>
        <v>0</v>
      </c>
      <c r="W297" s="36">
        <f t="shared" si="93"/>
        <v>0</v>
      </c>
      <c r="X297" s="41">
        <f>IFERROR(VLOOKUP(B297,Лист2!A:B,2,0),0)</f>
        <v>1</v>
      </c>
      <c r="Y297" s="42">
        <f t="shared" si="92"/>
        <v>304</v>
      </c>
      <c r="Z297" s="42"/>
      <c r="AA297" s="43"/>
      <c r="AB297" s="43">
        <f t="shared" si="98"/>
        <v>305</v>
      </c>
      <c r="AC297" s="52">
        <f t="shared" si="99"/>
        <v>0</v>
      </c>
    </row>
    <row r="298" spans="1:32" s="52" customFormat="1" ht="19.5" customHeight="1" x14ac:dyDescent="0.25">
      <c r="A298" s="90">
        <f>_xlfn.AGGREGATE(3,3,$B$6:B298)</f>
        <v>276</v>
      </c>
      <c r="B298" s="54"/>
      <c r="C298" s="293"/>
      <c r="D298" s="293"/>
      <c r="E298" s="308"/>
      <c r="F298" s="56" t="s">
        <v>958</v>
      </c>
      <c r="G298" s="99"/>
      <c r="H298" s="1"/>
      <c r="I298" s="99"/>
      <c r="J298" s="99"/>
      <c r="K298" s="233"/>
      <c r="L298" s="1">
        <v>0</v>
      </c>
      <c r="M298" s="105">
        <v>0</v>
      </c>
      <c r="N298" s="105">
        <v>0</v>
      </c>
      <c r="O298" s="55"/>
      <c r="P298" s="1"/>
      <c r="Q298" s="121"/>
      <c r="R298" s="105"/>
      <c r="S298" s="1"/>
      <c r="T298" s="1"/>
      <c r="U298" s="54"/>
      <c r="V298" s="54"/>
      <c r="W298" s="36">
        <f t="shared" si="93"/>
        <v>0</v>
      </c>
      <c r="X298" s="41">
        <f>IFERROR(VLOOKUP(B298,Лист2!A:B,2,0),0)</f>
        <v>0</v>
      </c>
      <c r="Y298" s="42">
        <f t="shared" si="92"/>
        <v>0</v>
      </c>
      <c r="Z298" s="42"/>
      <c r="AA298" s="43"/>
      <c r="AB298" s="43">
        <f t="shared" si="98"/>
        <v>0</v>
      </c>
      <c r="AC298" s="52">
        <f t="shared" si="99"/>
        <v>0</v>
      </c>
    </row>
    <row r="299" spans="1:32" s="52" customFormat="1" ht="31.5" x14ac:dyDescent="0.25">
      <c r="A299" s="89">
        <f>_xlfn.AGGREGATE(3,3,$B$6:B299)</f>
        <v>277</v>
      </c>
      <c r="B299" s="37" t="s">
        <v>959</v>
      </c>
      <c r="C299" s="320" t="s">
        <v>1343</v>
      </c>
      <c r="D299" s="304" t="s">
        <v>1342</v>
      </c>
      <c r="E299" s="321">
        <v>47056</v>
      </c>
      <c r="F299" s="37" t="s">
        <v>960</v>
      </c>
      <c r="G299" s="92" t="s">
        <v>961</v>
      </c>
      <c r="H299" s="36" t="s">
        <v>512</v>
      </c>
      <c r="I299" s="97">
        <v>4630017785179</v>
      </c>
      <c r="J299" s="97">
        <v>4658790009329</v>
      </c>
      <c r="K299" s="234" t="s">
        <v>960</v>
      </c>
      <c r="L299" s="39" t="s">
        <v>962</v>
      </c>
      <c r="M299" s="103">
        <v>488</v>
      </c>
      <c r="N299" s="103">
        <v>488</v>
      </c>
      <c r="O299" s="18">
        <f>N299/M299-1</f>
        <v>0</v>
      </c>
      <c r="P299" s="36">
        <v>8</v>
      </c>
      <c r="Q299" s="120"/>
      <c r="R299" s="108">
        <f>N299*Q299</f>
        <v>0</v>
      </c>
      <c r="S299" s="37">
        <v>0.7</v>
      </c>
      <c r="T299" s="37">
        <v>0.66</v>
      </c>
      <c r="U299" s="36">
        <f>Q299*S299</f>
        <v>0</v>
      </c>
      <c r="V299" s="36">
        <f>Q299*T299</f>
        <v>0</v>
      </c>
      <c r="W299" s="36">
        <f t="shared" si="93"/>
        <v>0</v>
      </c>
      <c r="X299" s="41">
        <f>IFERROR(VLOOKUP(B299,Лист2!A:B,2,0),0)</f>
        <v>1</v>
      </c>
      <c r="Y299" s="42">
        <f t="shared" si="92"/>
        <v>487</v>
      </c>
      <c r="Z299" s="42"/>
      <c r="AA299" s="43"/>
      <c r="AB299" s="43">
        <f t="shared" si="98"/>
        <v>488</v>
      </c>
      <c r="AC299" s="52">
        <f t="shared" si="99"/>
        <v>0</v>
      </c>
    </row>
    <row r="300" spans="1:32" s="118" customFormat="1" ht="31.5" x14ac:dyDescent="0.25">
      <c r="A300" s="89">
        <f>_xlfn.AGGREGATE(3,3,$B$6:B300)</f>
        <v>278</v>
      </c>
      <c r="B300" s="37" t="s">
        <v>963</v>
      </c>
      <c r="C300" s="320" t="s">
        <v>1343</v>
      </c>
      <c r="D300" s="304" t="s">
        <v>1342</v>
      </c>
      <c r="E300" s="321">
        <v>47056</v>
      </c>
      <c r="F300" s="37" t="s">
        <v>964</v>
      </c>
      <c r="G300" s="92" t="s">
        <v>965</v>
      </c>
      <c r="H300" s="36" t="s">
        <v>512</v>
      </c>
      <c r="I300" s="97">
        <v>4630017785162</v>
      </c>
      <c r="J300" s="97">
        <v>4658790009336</v>
      </c>
      <c r="K300" s="234" t="s">
        <v>964</v>
      </c>
      <c r="L300" s="39" t="s">
        <v>966</v>
      </c>
      <c r="M300" s="103">
        <v>475.8</v>
      </c>
      <c r="N300" s="103">
        <v>475.8</v>
      </c>
      <c r="O300" s="18">
        <f>N300/M300-1</f>
        <v>0</v>
      </c>
      <c r="P300" s="36">
        <v>5</v>
      </c>
      <c r="Q300" s="120"/>
      <c r="R300" s="108">
        <f>N300*Q300</f>
        <v>0</v>
      </c>
      <c r="S300" s="37">
        <v>0.94</v>
      </c>
      <c r="T300" s="37">
        <v>0.87</v>
      </c>
      <c r="U300" s="36">
        <f>Q300*S300</f>
        <v>0</v>
      </c>
      <c r="V300" s="36">
        <f>Q300*T300</f>
        <v>0</v>
      </c>
      <c r="W300" s="36">
        <f t="shared" si="93"/>
        <v>0</v>
      </c>
      <c r="X300" s="41">
        <f>IFERROR(VLOOKUP(B300,Лист2!A:B,2,0),0)</f>
        <v>1</v>
      </c>
      <c r="Y300" s="42">
        <f t="shared" si="92"/>
        <v>474.8</v>
      </c>
      <c r="Z300" s="42"/>
      <c r="AA300" s="43"/>
      <c r="AB300" s="43">
        <f t="shared" si="98"/>
        <v>476</v>
      </c>
      <c r="AC300" s="52">
        <f t="shared" si="99"/>
        <v>-0.19999999999998863</v>
      </c>
      <c r="AD300" s="52"/>
      <c r="AE300" s="52"/>
      <c r="AF300" s="52"/>
    </row>
    <row r="301" spans="1:32" s="52" customFormat="1" ht="31.5" x14ac:dyDescent="0.25">
      <c r="A301" s="89">
        <f>_xlfn.AGGREGATE(3,3,$B$6:B301)</f>
        <v>279</v>
      </c>
      <c r="B301" s="37" t="s">
        <v>967</v>
      </c>
      <c r="C301" s="320" t="s">
        <v>1343</v>
      </c>
      <c r="D301" s="304" t="s">
        <v>1342</v>
      </c>
      <c r="E301" s="321">
        <v>47056</v>
      </c>
      <c r="F301" s="37" t="s">
        <v>968</v>
      </c>
      <c r="G301" s="92" t="s">
        <v>969</v>
      </c>
      <c r="H301" s="36" t="s">
        <v>512</v>
      </c>
      <c r="I301" s="97">
        <v>4630017785155</v>
      </c>
      <c r="J301" s="97">
        <v>4658790009343</v>
      </c>
      <c r="K301" s="234" t="s">
        <v>968</v>
      </c>
      <c r="L301" s="39" t="s">
        <v>970</v>
      </c>
      <c r="M301" s="103">
        <v>475.8</v>
      </c>
      <c r="N301" s="103">
        <v>475.8</v>
      </c>
      <c r="O301" s="18">
        <f>N301/M301-1</f>
        <v>0</v>
      </c>
      <c r="P301" s="36">
        <v>5</v>
      </c>
      <c r="Q301" s="120"/>
      <c r="R301" s="108">
        <f>N301*Q301</f>
        <v>0</v>
      </c>
      <c r="S301" s="37">
        <v>0.94</v>
      </c>
      <c r="T301" s="37">
        <v>0.87</v>
      </c>
      <c r="U301" s="36">
        <f>Q301*S301</f>
        <v>0</v>
      </c>
      <c r="V301" s="36">
        <f>Q301*T301</f>
        <v>0</v>
      </c>
      <c r="W301" s="36">
        <f t="shared" si="93"/>
        <v>0</v>
      </c>
      <c r="X301" s="41">
        <f>IFERROR(VLOOKUP(B301,Лист2!A:B,2,0),0)</f>
        <v>1</v>
      </c>
      <c r="Y301" s="42">
        <f t="shared" si="92"/>
        <v>474.8</v>
      </c>
      <c r="Z301" s="42"/>
      <c r="AA301" s="43"/>
      <c r="AB301" s="43">
        <f t="shared" si="98"/>
        <v>476</v>
      </c>
      <c r="AC301" s="52">
        <f t="shared" si="99"/>
        <v>-0.19999999999998863</v>
      </c>
    </row>
    <row r="302" spans="1:32" s="52" customFormat="1" ht="31.5" x14ac:dyDescent="0.25">
      <c r="A302" s="89">
        <f>_xlfn.AGGREGATE(3,3,$B$6:B302)</f>
        <v>280</v>
      </c>
      <c r="B302" s="37" t="s">
        <v>971</v>
      </c>
      <c r="C302" s="320" t="s">
        <v>1343</v>
      </c>
      <c r="D302" s="304" t="s">
        <v>1342</v>
      </c>
      <c r="E302" s="321">
        <v>47056</v>
      </c>
      <c r="F302" s="37" t="s">
        <v>972</v>
      </c>
      <c r="G302" s="92" t="s">
        <v>973</v>
      </c>
      <c r="H302" s="36" t="s">
        <v>512</v>
      </c>
      <c r="I302" s="97">
        <v>4630017785032</v>
      </c>
      <c r="J302" s="97">
        <v>4658790009459</v>
      </c>
      <c r="K302" s="234" t="s">
        <v>972</v>
      </c>
      <c r="L302" s="39" t="s">
        <v>1207</v>
      </c>
      <c r="M302" s="103">
        <v>311.10000000000002</v>
      </c>
      <c r="N302" s="103">
        <v>311.10000000000002</v>
      </c>
      <c r="O302" s="18">
        <f>N302/M302-1</f>
        <v>0</v>
      </c>
      <c r="P302" s="36">
        <v>10</v>
      </c>
      <c r="Q302" s="120"/>
      <c r="R302" s="108">
        <f>N302*Q302</f>
        <v>0</v>
      </c>
      <c r="S302" s="37">
        <v>0.45</v>
      </c>
      <c r="T302" s="37">
        <v>0.41</v>
      </c>
      <c r="U302" s="36">
        <f>Q302*S302</f>
        <v>0</v>
      </c>
      <c r="V302" s="36">
        <f>Q302*T302</f>
        <v>0</v>
      </c>
      <c r="W302" s="36">
        <f t="shared" si="93"/>
        <v>0</v>
      </c>
      <c r="X302" s="41">
        <f>IFERROR(VLOOKUP(B302,Лист2!A:B,2,0),0)</f>
        <v>1</v>
      </c>
      <c r="Y302" s="42">
        <f t="shared" si="92"/>
        <v>310.10000000000002</v>
      </c>
      <c r="Z302" s="42"/>
      <c r="AA302" s="43"/>
      <c r="AB302" s="43">
        <f t="shared" si="98"/>
        <v>311</v>
      </c>
      <c r="AC302" s="52">
        <f t="shared" si="99"/>
        <v>0.10000000000002274</v>
      </c>
    </row>
    <row r="303" spans="1:32" s="52" customFormat="1" ht="31.5" x14ac:dyDescent="0.25">
      <c r="A303" s="89">
        <f>_xlfn.AGGREGATE(3,3,$B$6:B303)</f>
        <v>281</v>
      </c>
      <c r="B303" s="37" t="s">
        <v>974</v>
      </c>
      <c r="C303" s="320" t="s">
        <v>1343</v>
      </c>
      <c r="D303" s="304" t="s">
        <v>1342</v>
      </c>
      <c r="E303" s="321">
        <v>47056</v>
      </c>
      <c r="F303" s="37" t="s">
        <v>975</v>
      </c>
      <c r="G303" s="92" t="s">
        <v>976</v>
      </c>
      <c r="H303" s="36" t="s">
        <v>512</v>
      </c>
      <c r="I303" s="97">
        <v>4630017785025</v>
      </c>
      <c r="J303" s="97">
        <v>4658790009466</v>
      </c>
      <c r="K303" s="234" t="s">
        <v>975</v>
      </c>
      <c r="L303" s="39" t="s">
        <v>1208</v>
      </c>
      <c r="M303" s="103">
        <v>292.8</v>
      </c>
      <c r="N303" s="103">
        <v>292.8</v>
      </c>
      <c r="O303" s="18">
        <f>N303/M303-1</f>
        <v>0</v>
      </c>
      <c r="P303" s="36">
        <v>10</v>
      </c>
      <c r="Q303" s="120"/>
      <c r="R303" s="108">
        <f>N303*Q303</f>
        <v>0</v>
      </c>
      <c r="S303" s="37">
        <v>0.45</v>
      </c>
      <c r="T303" s="37">
        <v>0.41</v>
      </c>
      <c r="U303" s="36">
        <f>Q303*S303</f>
        <v>0</v>
      </c>
      <c r="V303" s="36">
        <f>Q303*T303</f>
        <v>0</v>
      </c>
      <c r="W303" s="36">
        <f t="shared" si="93"/>
        <v>0</v>
      </c>
      <c r="X303" s="41">
        <f>IFERROR(VLOOKUP(B303,Лист2!A:B,2,0),0)</f>
        <v>1</v>
      </c>
      <c r="Y303" s="42">
        <f t="shared" si="92"/>
        <v>291.8</v>
      </c>
      <c r="Z303" s="42"/>
      <c r="AA303" s="43"/>
      <c r="AB303" s="43">
        <f t="shared" si="98"/>
        <v>293</v>
      </c>
      <c r="AC303" s="52">
        <f t="shared" si="99"/>
        <v>-0.19999999999998863</v>
      </c>
    </row>
    <row r="304" spans="1:32" s="52" customFormat="1" ht="19.5" customHeight="1" x14ac:dyDescent="0.25">
      <c r="A304" s="90">
        <f>_xlfn.AGGREGATE(3,3,$B$6:B304)</f>
        <v>281</v>
      </c>
      <c r="B304" s="54"/>
      <c r="C304" s="293"/>
      <c r="D304" s="293"/>
      <c r="E304" s="308"/>
      <c r="F304" s="56" t="s">
        <v>977</v>
      </c>
      <c r="G304" s="99"/>
      <c r="H304" s="1"/>
      <c r="I304" s="99"/>
      <c r="J304" s="99"/>
      <c r="K304" s="233"/>
      <c r="L304" s="1">
        <v>0</v>
      </c>
      <c r="M304" s="105">
        <v>0</v>
      </c>
      <c r="N304" s="105">
        <v>0</v>
      </c>
      <c r="O304" s="55"/>
      <c r="P304" s="1"/>
      <c r="Q304" s="121"/>
      <c r="R304" s="105"/>
      <c r="S304" s="1"/>
      <c r="T304" s="1"/>
      <c r="U304" s="57"/>
      <c r="V304" s="57"/>
      <c r="W304" s="36">
        <f t="shared" si="93"/>
        <v>0</v>
      </c>
      <c r="X304" s="41">
        <f>IFERROR(VLOOKUP(B304,Лист2!A:B,2,0),0)</f>
        <v>0</v>
      </c>
      <c r="Y304" s="42">
        <f t="shared" si="92"/>
        <v>0</v>
      </c>
      <c r="Z304" s="42"/>
      <c r="AA304" s="43"/>
      <c r="AB304" s="43">
        <f t="shared" si="98"/>
        <v>0</v>
      </c>
      <c r="AC304" s="52">
        <f t="shared" si="99"/>
        <v>0</v>
      </c>
    </row>
    <row r="305" spans="1:29" s="52" customFormat="1" ht="31.5" x14ac:dyDescent="0.2">
      <c r="A305" s="89">
        <f>_xlfn.AGGREGATE(3,3,$B$6:B305)</f>
        <v>282</v>
      </c>
      <c r="B305" s="37" t="s">
        <v>978</v>
      </c>
      <c r="C305" s="320" t="s">
        <v>1325</v>
      </c>
      <c r="D305" s="304" t="s">
        <v>1326</v>
      </c>
      <c r="E305" s="321">
        <v>47447</v>
      </c>
      <c r="F305" s="53" t="s">
        <v>979</v>
      </c>
      <c r="G305" s="91" t="s">
        <v>980</v>
      </c>
      <c r="H305" s="36" t="s">
        <v>512</v>
      </c>
      <c r="I305" s="91">
        <v>4630017953530</v>
      </c>
      <c r="J305" s="91">
        <v>4658790010028</v>
      </c>
      <c r="K305" s="234" t="s">
        <v>979</v>
      </c>
      <c r="L305" s="39" t="s">
        <v>981</v>
      </c>
      <c r="M305" s="103">
        <v>366</v>
      </c>
      <c r="N305" s="103">
        <v>366</v>
      </c>
      <c r="O305" s="18">
        <f t="shared" ref="O305:O313" si="100">N305/M305-1</f>
        <v>0</v>
      </c>
      <c r="P305" s="36">
        <v>10</v>
      </c>
      <c r="Q305" s="120"/>
      <c r="R305" s="108">
        <f t="shared" ref="R305:R313" si="101">N305*Q305</f>
        <v>0</v>
      </c>
      <c r="S305" s="37">
        <v>0.45</v>
      </c>
      <c r="T305" s="37">
        <v>0.41</v>
      </c>
      <c r="U305" s="36">
        <f t="shared" ref="U305:U313" si="102">Q305*S305</f>
        <v>0</v>
      </c>
      <c r="V305" s="36">
        <f t="shared" ref="V305:V313" si="103">Q305*T305</f>
        <v>0</v>
      </c>
      <c r="W305" s="36">
        <f t="shared" si="93"/>
        <v>0</v>
      </c>
      <c r="X305" s="41">
        <f>IFERROR(VLOOKUP(B305,Лист2!A:B,2,0),0)</f>
        <v>1</v>
      </c>
      <c r="Y305" s="42">
        <f t="shared" si="92"/>
        <v>365</v>
      </c>
      <c r="Z305" s="42"/>
      <c r="AA305" s="43"/>
      <c r="AB305" s="43">
        <f t="shared" si="98"/>
        <v>366</v>
      </c>
      <c r="AC305" s="52">
        <f t="shared" si="99"/>
        <v>0</v>
      </c>
    </row>
    <row r="306" spans="1:29" s="52" customFormat="1" ht="31.5" x14ac:dyDescent="0.2">
      <c r="A306" s="89">
        <f>_xlfn.AGGREGATE(3,3,$B$6:B306)</f>
        <v>283</v>
      </c>
      <c r="B306" s="37" t="s">
        <v>982</v>
      </c>
      <c r="C306" s="320" t="s">
        <v>1325</v>
      </c>
      <c r="D306" s="304" t="s">
        <v>1326</v>
      </c>
      <c r="E306" s="321">
        <v>47447</v>
      </c>
      <c r="F306" s="53" t="s">
        <v>983</v>
      </c>
      <c r="G306" s="91" t="s">
        <v>984</v>
      </c>
      <c r="H306" s="36" t="s">
        <v>512</v>
      </c>
      <c r="I306" s="91">
        <v>4630017953547</v>
      </c>
      <c r="J306" s="91">
        <v>4658790010035</v>
      </c>
      <c r="K306" s="234" t="s">
        <v>983</v>
      </c>
      <c r="L306" s="39" t="s">
        <v>985</v>
      </c>
      <c r="M306" s="103">
        <v>366</v>
      </c>
      <c r="N306" s="103">
        <v>366</v>
      </c>
      <c r="O306" s="18">
        <f t="shared" si="100"/>
        <v>0</v>
      </c>
      <c r="P306" s="36">
        <v>10</v>
      </c>
      <c r="Q306" s="120"/>
      <c r="R306" s="108">
        <f t="shared" si="101"/>
        <v>0</v>
      </c>
      <c r="S306" s="37">
        <v>0.45</v>
      </c>
      <c r="T306" s="37">
        <v>0.41</v>
      </c>
      <c r="U306" s="36">
        <f t="shared" si="102"/>
        <v>0</v>
      </c>
      <c r="V306" s="36">
        <f t="shared" si="103"/>
        <v>0</v>
      </c>
      <c r="W306" s="36">
        <f t="shared" si="93"/>
        <v>0</v>
      </c>
      <c r="X306" s="41">
        <f>IFERROR(VLOOKUP(B306,Лист2!A:B,2,0),0)</f>
        <v>1</v>
      </c>
      <c r="Y306" s="42">
        <f t="shared" si="92"/>
        <v>365</v>
      </c>
      <c r="Z306" s="42"/>
      <c r="AA306" s="43"/>
      <c r="AB306" s="43">
        <f t="shared" si="98"/>
        <v>366</v>
      </c>
      <c r="AC306" s="52">
        <f t="shared" si="99"/>
        <v>0</v>
      </c>
    </row>
    <row r="307" spans="1:29" s="52" customFormat="1" ht="31.5" x14ac:dyDescent="0.2">
      <c r="A307" s="89">
        <f>_xlfn.AGGREGATE(3,3,$B$6:B307)</f>
        <v>284</v>
      </c>
      <c r="B307" s="37" t="s">
        <v>986</v>
      </c>
      <c r="C307" s="320" t="s">
        <v>1325</v>
      </c>
      <c r="D307" s="304" t="s">
        <v>1326</v>
      </c>
      <c r="E307" s="321">
        <v>47447</v>
      </c>
      <c r="F307" s="53" t="s">
        <v>987</v>
      </c>
      <c r="G307" s="91" t="s">
        <v>988</v>
      </c>
      <c r="H307" s="36" t="s">
        <v>512</v>
      </c>
      <c r="I307" s="91">
        <v>4630017953554</v>
      </c>
      <c r="J307" s="91">
        <v>4658790010042</v>
      </c>
      <c r="K307" s="234" t="s">
        <v>987</v>
      </c>
      <c r="L307" s="39" t="s">
        <v>989</v>
      </c>
      <c r="M307" s="103">
        <v>335.5</v>
      </c>
      <c r="N307" s="103">
        <v>335.5</v>
      </c>
      <c r="O307" s="18">
        <f t="shared" si="100"/>
        <v>0</v>
      </c>
      <c r="P307" s="36">
        <v>10</v>
      </c>
      <c r="Q307" s="120"/>
      <c r="R307" s="108">
        <f t="shared" si="101"/>
        <v>0</v>
      </c>
      <c r="S307" s="37">
        <v>0.45</v>
      </c>
      <c r="T307" s="37">
        <v>0.41</v>
      </c>
      <c r="U307" s="36">
        <f t="shared" si="102"/>
        <v>0</v>
      </c>
      <c r="V307" s="36">
        <f t="shared" si="103"/>
        <v>0</v>
      </c>
      <c r="W307" s="36">
        <f t="shared" si="93"/>
        <v>0</v>
      </c>
      <c r="X307" s="41">
        <f>IFERROR(VLOOKUP(B307,Лист2!A:B,2,0),0)</f>
        <v>1</v>
      </c>
      <c r="Y307" s="42">
        <f t="shared" si="92"/>
        <v>334.5</v>
      </c>
      <c r="Z307" s="42"/>
      <c r="AA307" s="43"/>
      <c r="AB307" s="43">
        <f t="shared" si="98"/>
        <v>336</v>
      </c>
      <c r="AC307" s="52">
        <f t="shared" si="99"/>
        <v>-0.5</v>
      </c>
    </row>
    <row r="308" spans="1:29" s="52" customFormat="1" ht="31.5" x14ac:dyDescent="0.2">
      <c r="A308" s="89">
        <f>_xlfn.AGGREGATE(3,3,$B$6:B308)</f>
        <v>285</v>
      </c>
      <c r="B308" s="37" t="s">
        <v>990</v>
      </c>
      <c r="C308" s="320" t="s">
        <v>1325</v>
      </c>
      <c r="D308" s="304" t="s">
        <v>1326</v>
      </c>
      <c r="E308" s="321">
        <v>47447</v>
      </c>
      <c r="F308" s="53" t="s">
        <v>991</v>
      </c>
      <c r="G308" s="91" t="s">
        <v>992</v>
      </c>
      <c r="H308" s="36" t="s">
        <v>512</v>
      </c>
      <c r="I308" s="91">
        <v>4630017953561</v>
      </c>
      <c r="J308" s="91">
        <v>4658790010059</v>
      </c>
      <c r="K308" s="234" t="s">
        <v>991</v>
      </c>
      <c r="L308" s="39" t="s">
        <v>993</v>
      </c>
      <c r="M308" s="103">
        <v>335.5</v>
      </c>
      <c r="N308" s="103">
        <v>335.5</v>
      </c>
      <c r="O308" s="18">
        <f t="shared" si="100"/>
        <v>0</v>
      </c>
      <c r="P308" s="36">
        <v>10</v>
      </c>
      <c r="Q308" s="120"/>
      <c r="R308" s="108">
        <f t="shared" si="101"/>
        <v>0</v>
      </c>
      <c r="S308" s="37">
        <v>0.45</v>
      </c>
      <c r="T308" s="37">
        <v>0.41</v>
      </c>
      <c r="U308" s="36">
        <f t="shared" si="102"/>
        <v>0</v>
      </c>
      <c r="V308" s="36">
        <f t="shared" si="103"/>
        <v>0</v>
      </c>
      <c r="W308" s="36">
        <f t="shared" si="93"/>
        <v>0</v>
      </c>
      <c r="X308" s="41">
        <f>IFERROR(VLOOKUP(B308,Лист2!A:B,2,0),0)</f>
        <v>1</v>
      </c>
      <c r="Y308" s="42">
        <f t="shared" si="92"/>
        <v>334.5</v>
      </c>
      <c r="Z308" s="42"/>
      <c r="AA308" s="43"/>
      <c r="AB308" s="43">
        <f t="shared" si="98"/>
        <v>336</v>
      </c>
      <c r="AC308" s="52">
        <f t="shared" si="99"/>
        <v>-0.5</v>
      </c>
    </row>
    <row r="309" spans="1:29" s="52" customFormat="1" ht="31.5" x14ac:dyDescent="0.2">
      <c r="A309" s="89">
        <f>_xlfn.AGGREGATE(3,3,$B$6:B309)</f>
        <v>286</v>
      </c>
      <c r="B309" s="37" t="s">
        <v>994</v>
      </c>
      <c r="C309" s="320" t="s">
        <v>1325</v>
      </c>
      <c r="D309" s="304" t="s">
        <v>1326</v>
      </c>
      <c r="E309" s="321">
        <v>47447</v>
      </c>
      <c r="F309" s="53" t="s">
        <v>995</v>
      </c>
      <c r="G309" s="91" t="s">
        <v>996</v>
      </c>
      <c r="H309" s="36" t="s">
        <v>512</v>
      </c>
      <c r="I309" s="91">
        <v>4630017953578</v>
      </c>
      <c r="J309" s="91">
        <v>4658790010066</v>
      </c>
      <c r="K309" s="234" t="s">
        <v>995</v>
      </c>
      <c r="L309" s="39" t="s">
        <v>997</v>
      </c>
      <c r="M309" s="103">
        <v>451.4</v>
      </c>
      <c r="N309" s="103">
        <v>451.4</v>
      </c>
      <c r="O309" s="18">
        <f t="shared" si="100"/>
        <v>0</v>
      </c>
      <c r="P309" s="36">
        <v>9</v>
      </c>
      <c r="Q309" s="120"/>
      <c r="R309" s="108">
        <f t="shared" si="101"/>
        <v>0</v>
      </c>
      <c r="S309" s="37">
        <v>0.45</v>
      </c>
      <c r="T309" s="37">
        <v>0.41</v>
      </c>
      <c r="U309" s="36">
        <f t="shared" si="102"/>
        <v>0</v>
      </c>
      <c r="V309" s="36">
        <f t="shared" si="103"/>
        <v>0</v>
      </c>
      <c r="W309" s="36">
        <f t="shared" si="93"/>
        <v>0</v>
      </c>
      <c r="X309" s="41">
        <f>IFERROR(VLOOKUP(B309,Лист2!A:B,2,0),0)</f>
        <v>1</v>
      </c>
      <c r="Y309" s="42">
        <f t="shared" si="92"/>
        <v>450.4</v>
      </c>
      <c r="Z309" s="42"/>
      <c r="AA309" s="43"/>
      <c r="AB309" s="43">
        <f t="shared" si="98"/>
        <v>451</v>
      </c>
      <c r="AC309" s="52">
        <f t="shared" si="99"/>
        <v>0.39999999999997726</v>
      </c>
    </row>
    <row r="310" spans="1:29" s="52" customFormat="1" ht="31.5" x14ac:dyDescent="0.2">
      <c r="A310" s="89">
        <f>_xlfn.AGGREGATE(3,3,$B$6:B310)</f>
        <v>287</v>
      </c>
      <c r="B310" s="37" t="s">
        <v>998</v>
      </c>
      <c r="C310" s="320" t="s">
        <v>1325</v>
      </c>
      <c r="D310" s="304" t="s">
        <v>1326</v>
      </c>
      <c r="E310" s="321">
        <v>47447</v>
      </c>
      <c r="F310" s="53" t="s">
        <v>999</v>
      </c>
      <c r="G310" s="91" t="s">
        <v>1000</v>
      </c>
      <c r="H310" s="36" t="s">
        <v>512</v>
      </c>
      <c r="I310" s="91">
        <v>4630017953585</v>
      </c>
      <c r="J310" s="91">
        <v>4658790010073</v>
      </c>
      <c r="K310" s="234" t="s">
        <v>999</v>
      </c>
      <c r="L310" s="39" t="s">
        <v>1001</v>
      </c>
      <c r="M310" s="103">
        <v>451.4</v>
      </c>
      <c r="N310" s="103">
        <v>451.4</v>
      </c>
      <c r="O310" s="18">
        <f t="shared" si="100"/>
        <v>0</v>
      </c>
      <c r="P310" s="36">
        <v>9</v>
      </c>
      <c r="Q310" s="120"/>
      <c r="R310" s="108">
        <f t="shared" si="101"/>
        <v>0</v>
      </c>
      <c r="S310" s="37">
        <v>0.45</v>
      </c>
      <c r="T310" s="37">
        <v>0.41</v>
      </c>
      <c r="U310" s="36">
        <f t="shared" si="102"/>
        <v>0</v>
      </c>
      <c r="V310" s="36">
        <f t="shared" si="103"/>
        <v>0</v>
      </c>
      <c r="W310" s="36">
        <f t="shared" si="93"/>
        <v>0</v>
      </c>
      <c r="X310" s="41">
        <f>IFERROR(VLOOKUP(B310,Лист2!A:B,2,0),0)</f>
        <v>1</v>
      </c>
      <c r="Y310" s="42">
        <f t="shared" si="92"/>
        <v>450.4</v>
      </c>
      <c r="Z310" s="42"/>
      <c r="AA310" s="43"/>
      <c r="AB310" s="43">
        <f t="shared" si="98"/>
        <v>451</v>
      </c>
      <c r="AC310" s="52">
        <f t="shared" si="99"/>
        <v>0.39999999999997726</v>
      </c>
    </row>
    <row r="311" spans="1:29" s="52" customFormat="1" ht="31.5" x14ac:dyDescent="0.2">
      <c r="A311" s="89">
        <f>_xlfn.AGGREGATE(3,3,$B$6:B311)</f>
        <v>288</v>
      </c>
      <c r="B311" s="37" t="s">
        <v>1002</v>
      </c>
      <c r="C311" s="320" t="s">
        <v>1325</v>
      </c>
      <c r="D311" s="304" t="s">
        <v>1326</v>
      </c>
      <c r="E311" s="321">
        <v>47447</v>
      </c>
      <c r="F311" s="53" t="s">
        <v>1003</v>
      </c>
      <c r="G311" s="91" t="s">
        <v>1004</v>
      </c>
      <c r="H311" s="36" t="s">
        <v>512</v>
      </c>
      <c r="I311" s="91">
        <v>4630017953592</v>
      </c>
      <c r="J311" s="91">
        <v>4658790010080</v>
      </c>
      <c r="K311" s="234" t="s">
        <v>1003</v>
      </c>
      <c r="L311" s="39" t="s">
        <v>1005</v>
      </c>
      <c r="M311" s="103">
        <v>475.8</v>
      </c>
      <c r="N311" s="103">
        <v>475.8</v>
      </c>
      <c r="O311" s="18">
        <f t="shared" si="100"/>
        <v>0</v>
      </c>
      <c r="P311" s="36">
        <v>10</v>
      </c>
      <c r="Q311" s="120"/>
      <c r="R311" s="108">
        <f t="shared" si="101"/>
        <v>0</v>
      </c>
      <c r="S311" s="37">
        <v>0.45</v>
      </c>
      <c r="T311" s="37">
        <v>0.41</v>
      </c>
      <c r="U311" s="36">
        <f t="shared" si="102"/>
        <v>0</v>
      </c>
      <c r="V311" s="36">
        <f t="shared" si="103"/>
        <v>0</v>
      </c>
      <c r="W311" s="36">
        <f t="shared" si="93"/>
        <v>0</v>
      </c>
      <c r="X311" s="41">
        <f>IFERROR(VLOOKUP(B311,Лист2!A:B,2,0),0)</f>
        <v>1</v>
      </c>
      <c r="Y311" s="42">
        <f t="shared" si="92"/>
        <v>474.8</v>
      </c>
      <c r="Z311" s="42"/>
      <c r="AA311" s="43"/>
      <c r="AB311" s="43">
        <f t="shared" si="98"/>
        <v>476</v>
      </c>
      <c r="AC311" s="52">
        <f t="shared" si="99"/>
        <v>-0.19999999999998863</v>
      </c>
    </row>
    <row r="312" spans="1:29" s="52" customFormat="1" ht="31.5" x14ac:dyDescent="0.2">
      <c r="A312" s="89">
        <f>_xlfn.AGGREGATE(3,3,$B$6:B312)</f>
        <v>289</v>
      </c>
      <c r="B312" s="37" t="s">
        <v>1006</v>
      </c>
      <c r="C312" s="320" t="s">
        <v>1325</v>
      </c>
      <c r="D312" s="304" t="s">
        <v>1326</v>
      </c>
      <c r="E312" s="321">
        <v>47447</v>
      </c>
      <c r="F312" s="53" t="s">
        <v>1007</v>
      </c>
      <c r="G312" s="91" t="s">
        <v>1008</v>
      </c>
      <c r="H312" s="36" t="s">
        <v>512</v>
      </c>
      <c r="I312" s="91">
        <v>4630017953608</v>
      </c>
      <c r="J312" s="91">
        <v>4658790010097</v>
      </c>
      <c r="K312" s="234" t="s">
        <v>1007</v>
      </c>
      <c r="L312" s="39" t="s">
        <v>1009</v>
      </c>
      <c r="M312" s="103">
        <v>475.8</v>
      </c>
      <c r="N312" s="103">
        <v>475.8</v>
      </c>
      <c r="O312" s="18">
        <f t="shared" si="100"/>
        <v>0</v>
      </c>
      <c r="P312" s="36">
        <v>10</v>
      </c>
      <c r="Q312" s="120"/>
      <c r="R312" s="108">
        <f t="shared" si="101"/>
        <v>0</v>
      </c>
      <c r="S312" s="37">
        <v>0.45</v>
      </c>
      <c r="T312" s="37">
        <v>0.41</v>
      </c>
      <c r="U312" s="36">
        <f t="shared" si="102"/>
        <v>0</v>
      </c>
      <c r="V312" s="36">
        <f t="shared" si="103"/>
        <v>0</v>
      </c>
      <c r="W312" s="36">
        <f t="shared" si="93"/>
        <v>0</v>
      </c>
      <c r="X312" s="41">
        <f>IFERROR(VLOOKUP(B312,Лист2!A:B,2,0),0)</f>
        <v>1</v>
      </c>
      <c r="Y312" s="42">
        <f t="shared" si="92"/>
        <v>474.8</v>
      </c>
      <c r="Z312" s="42"/>
      <c r="AA312" s="43"/>
      <c r="AB312" s="43">
        <f t="shared" si="98"/>
        <v>476</v>
      </c>
      <c r="AC312" s="52">
        <f t="shared" si="99"/>
        <v>-0.19999999999998863</v>
      </c>
    </row>
    <row r="313" spans="1:29" s="52" customFormat="1" ht="31.5" x14ac:dyDescent="0.2">
      <c r="A313" s="89">
        <f>_xlfn.AGGREGATE(3,3,$B$6:B313)</f>
        <v>290</v>
      </c>
      <c r="B313" s="37" t="s">
        <v>1010</v>
      </c>
      <c r="C313" s="320" t="s">
        <v>1325</v>
      </c>
      <c r="D313" s="304" t="s">
        <v>1326</v>
      </c>
      <c r="E313" s="321">
        <v>47447</v>
      </c>
      <c r="F313" s="53" t="s">
        <v>1011</v>
      </c>
      <c r="G313" s="91" t="s">
        <v>1012</v>
      </c>
      <c r="H313" s="36" t="s">
        <v>512</v>
      </c>
      <c r="I313" s="91">
        <v>4630017953615</v>
      </c>
      <c r="J313" s="91">
        <v>4658790010103</v>
      </c>
      <c r="K313" s="234" t="s">
        <v>1011</v>
      </c>
      <c r="L313" s="39" t="s">
        <v>1013</v>
      </c>
      <c r="M313" s="103">
        <v>402.6</v>
      </c>
      <c r="N313" s="103">
        <v>402.6</v>
      </c>
      <c r="O313" s="18">
        <f t="shared" si="100"/>
        <v>0</v>
      </c>
      <c r="P313" s="36">
        <v>10</v>
      </c>
      <c r="Q313" s="120"/>
      <c r="R313" s="108">
        <f t="shared" si="101"/>
        <v>0</v>
      </c>
      <c r="S313" s="37">
        <v>0.45</v>
      </c>
      <c r="T313" s="37">
        <v>0.41</v>
      </c>
      <c r="U313" s="36">
        <f t="shared" si="102"/>
        <v>0</v>
      </c>
      <c r="V313" s="36">
        <f t="shared" si="103"/>
        <v>0</v>
      </c>
      <c r="W313" s="36">
        <f t="shared" si="93"/>
        <v>0</v>
      </c>
      <c r="X313" s="41">
        <f>IFERROR(VLOOKUP(B313,Лист2!A:B,2,0),0)</f>
        <v>1</v>
      </c>
      <c r="Y313" s="42">
        <f t="shared" si="92"/>
        <v>401.6</v>
      </c>
      <c r="Z313" s="42"/>
      <c r="AA313" s="43"/>
      <c r="AB313" s="43">
        <f t="shared" si="98"/>
        <v>403</v>
      </c>
      <c r="AC313" s="52">
        <f t="shared" si="99"/>
        <v>-0.39999999999997726</v>
      </c>
    </row>
    <row r="314" spans="1:29" s="52" customFormat="1" ht="19.5" customHeight="1" x14ac:dyDescent="0.25">
      <c r="A314" s="90">
        <f>_xlfn.AGGREGATE(3,3,$B$6:B314)</f>
        <v>290</v>
      </c>
      <c r="B314" s="54"/>
      <c r="C314" s="293"/>
      <c r="D314" s="293"/>
      <c r="E314" s="308"/>
      <c r="F314" s="56" t="s">
        <v>1014</v>
      </c>
      <c r="G314" s="99"/>
      <c r="H314" s="1"/>
      <c r="I314" s="99"/>
      <c r="J314" s="99"/>
      <c r="K314" s="233"/>
      <c r="L314" s="1">
        <v>0</v>
      </c>
      <c r="M314" s="105">
        <v>0</v>
      </c>
      <c r="N314" s="105">
        <v>0</v>
      </c>
      <c r="O314" s="55"/>
      <c r="P314" s="1"/>
      <c r="Q314" s="121"/>
      <c r="R314" s="105"/>
      <c r="S314" s="1"/>
      <c r="T314" s="1"/>
      <c r="U314" s="54"/>
      <c r="V314" s="54"/>
      <c r="W314" s="36">
        <f t="shared" si="93"/>
        <v>0</v>
      </c>
      <c r="X314" s="41">
        <f>IFERROR(VLOOKUP(B314,Лист2!A:B,2,0),0)</f>
        <v>0</v>
      </c>
      <c r="Y314" s="42">
        <f t="shared" si="92"/>
        <v>0</v>
      </c>
      <c r="Z314" s="42"/>
      <c r="AA314" s="43"/>
      <c r="AB314" s="43">
        <f t="shared" si="98"/>
        <v>0</v>
      </c>
      <c r="AC314" s="52">
        <f t="shared" si="99"/>
        <v>0</v>
      </c>
    </row>
    <row r="315" spans="1:29" s="52" customFormat="1" ht="31.5" x14ac:dyDescent="0.25">
      <c r="A315" s="89">
        <f>_xlfn.AGGREGATE(3,3,$B$6:B315)</f>
        <v>291</v>
      </c>
      <c r="B315" s="37" t="s">
        <v>1015</v>
      </c>
      <c r="C315" s="320" t="s">
        <v>1343</v>
      </c>
      <c r="D315" s="304" t="s">
        <v>1342</v>
      </c>
      <c r="E315" s="321">
        <v>47056</v>
      </c>
      <c r="F315" s="37" t="s">
        <v>1016</v>
      </c>
      <c r="G315" s="92">
        <v>4333009090</v>
      </c>
      <c r="H315" s="36" t="s">
        <v>512</v>
      </c>
      <c r="I315" s="97">
        <v>4630017785001</v>
      </c>
      <c r="J315" s="97">
        <v>4658790009480</v>
      </c>
      <c r="K315" s="234" t="s">
        <v>1016</v>
      </c>
      <c r="L315" s="39" t="s">
        <v>1017</v>
      </c>
      <c r="M315" s="103">
        <v>500.2</v>
      </c>
      <c r="N315" s="103">
        <v>500.2</v>
      </c>
      <c r="O315" s="18">
        <f t="shared" ref="O315:O325" si="104">N315/M315-1</f>
        <v>0</v>
      </c>
      <c r="P315" s="36">
        <v>8</v>
      </c>
      <c r="Q315" s="120"/>
      <c r="R315" s="108">
        <f t="shared" ref="R315:R325" si="105">N315*Q315</f>
        <v>0</v>
      </c>
      <c r="S315" s="37">
        <v>0.68</v>
      </c>
      <c r="T315" s="37">
        <v>0.64</v>
      </c>
      <c r="U315" s="36">
        <f t="shared" ref="U315:U323" si="106">Q315*S315</f>
        <v>0</v>
      </c>
      <c r="V315" s="36">
        <f t="shared" ref="V315:V323" si="107">Q315*T315</f>
        <v>0</v>
      </c>
      <c r="W315" s="36">
        <f t="shared" si="93"/>
        <v>0</v>
      </c>
      <c r="X315" s="41">
        <f>IFERROR(VLOOKUP(B315,Лист2!A:B,2,0),0)</f>
        <v>1</v>
      </c>
      <c r="Y315" s="42">
        <f t="shared" si="92"/>
        <v>499.2</v>
      </c>
      <c r="Z315" s="42"/>
      <c r="AA315" s="43"/>
      <c r="AB315" s="43">
        <f t="shared" si="98"/>
        <v>500</v>
      </c>
      <c r="AC315" s="52">
        <f t="shared" si="99"/>
        <v>0.19999999999998863</v>
      </c>
    </row>
    <row r="316" spans="1:29" s="52" customFormat="1" ht="31.5" x14ac:dyDescent="0.25">
      <c r="A316" s="89">
        <f>_xlfn.AGGREGATE(3,3,$B$6:B316)</f>
        <v>292</v>
      </c>
      <c r="B316" s="37" t="s">
        <v>1018</v>
      </c>
      <c r="C316" s="320" t="s">
        <v>1343</v>
      </c>
      <c r="D316" s="304" t="s">
        <v>1342</v>
      </c>
      <c r="E316" s="321">
        <v>47056</v>
      </c>
      <c r="F316" s="37" t="s">
        <v>1019</v>
      </c>
      <c r="G316" s="92">
        <v>4882032010</v>
      </c>
      <c r="H316" s="36" t="s">
        <v>512</v>
      </c>
      <c r="I316" s="97">
        <v>4630017784998</v>
      </c>
      <c r="J316" s="97">
        <v>4658790009497</v>
      </c>
      <c r="K316" s="234" t="s">
        <v>1019</v>
      </c>
      <c r="L316" s="39" t="s">
        <v>1020</v>
      </c>
      <c r="M316" s="103">
        <v>305</v>
      </c>
      <c r="N316" s="103">
        <v>305</v>
      </c>
      <c r="O316" s="18">
        <f t="shared" si="104"/>
        <v>0</v>
      </c>
      <c r="P316" s="38">
        <v>10</v>
      </c>
      <c r="Q316" s="120"/>
      <c r="R316" s="108">
        <f t="shared" si="105"/>
        <v>0</v>
      </c>
      <c r="S316" s="37">
        <v>0.37</v>
      </c>
      <c r="T316" s="37">
        <v>0.33</v>
      </c>
      <c r="U316" s="36">
        <f t="shared" si="106"/>
        <v>0</v>
      </c>
      <c r="V316" s="36">
        <f t="shared" si="107"/>
        <v>0</v>
      </c>
      <c r="W316" s="36">
        <f t="shared" si="93"/>
        <v>0</v>
      </c>
      <c r="X316" s="41">
        <f>IFERROR(VLOOKUP(B316,Лист2!A:B,2,0),0)</f>
        <v>1</v>
      </c>
      <c r="Y316" s="42">
        <f t="shared" si="92"/>
        <v>304</v>
      </c>
      <c r="Z316" s="42"/>
      <c r="AA316" s="43"/>
      <c r="AB316" s="43">
        <f t="shared" si="98"/>
        <v>305</v>
      </c>
      <c r="AC316" s="52">
        <f t="shared" si="99"/>
        <v>0</v>
      </c>
    </row>
    <row r="317" spans="1:29" s="52" customFormat="1" ht="31.5" x14ac:dyDescent="0.25">
      <c r="A317" s="89">
        <f>_xlfn.AGGREGATE(3,3,$B$6:B317)</f>
        <v>293</v>
      </c>
      <c r="B317" s="37" t="s">
        <v>1021</v>
      </c>
      <c r="C317" s="320" t="s">
        <v>1343</v>
      </c>
      <c r="D317" s="304" t="s">
        <v>1342</v>
      </c>
      <c r="E317" s="321">
        <v>47056</v>
      </c>
      <c r="F317" s="37" t="s">
        <v>1022</v>
      </c>
      <c r="G317" s="92" t="s">
        <v>1023</v>
      </c>
      <c r="H317" s="36" t="s">
        <v>512</v>
      </c>
      <c r="I317" s="97">
        <v>4630017785056</v>
      </c>
      <c r="J317" s="97">
        <v>4658790009435</v>
      </c>
      <c r="K317" s="234" t="s">
        <v>1022</v>
      </c>
      <c r="L317" s="39" t="s">
        <v>1024</v>
      </c>
      <c r="M317" s="103">
        <v>325.33999999999997</v>
      </c>
      <c r="N317" s="103">
        <v>325.33999999999997</v>
      </c>
      <c r="O317" s="18">
        <f t="shared" si="104"/>
        <v>0</v>
      </c>
      <c r="P317" s="36">
        <v>10</v>
      </c>
      <c r="Q317" s="120"/>
      <c r="R317" s="108">
        <f t="shared" si="105"/>
        <v>0</v>
      </c>
      <c r="S317" s="37">
        <v>0.36</v>
      </c>
      <c r="T317" s="37">
        <v>0.33</v>
      </c>
      <c r="U317" s="36">
        <f t="shared" si="106"/>
        <v>0</v>
      </c>
      <c r="V317" s="36">
        <f t="shared" si="107"/>
        <v>0</v>
      </c>
      <c r="W317" s="36">
        <f t="shared" si="93"/>
        <v>0</v>
      </c>
      <c r="X317" s="41">
        <f>IFERROR(VLOOKUP(B317,Лист2!A:B,2,0),0)</f>
        <v>1</v>
      </c>
      <c r="Y317" s="42">
        <f t="shared" si="92"/>
        <v>324.33999999999997</v>
      </c>
      <c r="Z317" s="42"/>
      <c r="AA317" s="43"/>
      <c r="AB317" s="43">
        <f t="shared" si="98"/>
        <v>325</v>
      </c>
      <c r="AC317" s="52">
        <f t="shared" si="99"/>
        <v>0.33999999999997499</v>
      </c>
    </row>
    <row r="318" spans="1:29" s="52" customFormat="1" ht="31.5" x14ac:dyDescent="0.25">
      <c r="A318" s="89">
        <f>_xlfn.AGGREGATE(3,3,$B$6:B318)</f>
        <v>294</v>
      </c>
      <c r="B318" s="37" t="s">
        <v>1025</v>
      </c>
      <c r="C318" s="320" t="s">
        <v>1343</v>
      </c>
      <c r="D318" s="304" t="s">
        <v>1342</v>
      </c>
      <c r="E318" s="321">
        <v>47056</v>
      </c>
      <c r="F318" s="37" t="s">
        <v>1026</v>
      </c>
      <c r="G318" s="92" t="s">
        <v>1027</v>
      </c>
      <c r="H318" s="36" t="s">
        <v>512</v>
      </c>
      <c r="I318" s="97">
        <v>4630017785049</v>
      </c>
      <c r="J318" s="97">
        <v>4658790009442</v>
      </c>
      <c r="K318" s="232" t="s">
        <v>1026</v>
      </c>
      <c r="L318" s="39" t="s">
        <v>1028</v>
      </c>
      <c r="M318" s="103">
        <v>366</v>
      </c>
      <c r="N318" s="103">
        <v>366</v>
      </c>
      <c r="O318" s="18">
        <f t="shared" si="104"/>
        <v>0</v>
      </c>
      <c r="P318" s="38">
        <v>20</v>
      </c>
      <c r="Q318" s="120"/>
      <c r="R318" s="108">
        <f t="shared" si="105"/>
        <v>0</v>
      </c>
      <c r="S318" s="37">
        <v>0.38</v>
      </c>
      <c r="T318" s="37">
        <v>0.36</v>
      </c>
      <c r="U318" s="36">
        <f t="shared" si="106"/>
        <v>0</v>
      </c>
      <c r="V318" s="36">
        <f t="shared" si="107"/>
        <v>0</v>
      </c>
      <c r="W318" s="36">
        <f t="shared" si="93"/>
        <v>0</v>
      </c>
      <c r="X318" s="41">
        <f>IFERROR(VLOOKUP(B318,Лист2!A:B,2,0),0)</f>
        <v>1</v>
      </c>
      <c r="Y318" s="42">
        <f t="shared" si="92"/>
        <v>365</v>
      </c>
      <c r="Z318" s="42"/>
      <c r="AA318" s="43"/>
      <c r="AB318" s="43">
        <f t="shared" si="98"/>
        <v>366</v>
      </c>
      <c r="AC318" s="52">
        <f t="shared" si="99"/>
        <v>0</v>
      </c>
    </row>
    <row r="319" spans="1:29" s="52" customFormat="1" ht="31.5" x14ac:dyDescent="0.25">
      <c r="A319" s="89">
        <f>_xlfn.AGGREGATE(3,3,$B$6:B319)</f>
        <v>295</v>
      </c>
      <c r="B319" s="37" t="s">
        <v>1029</v>
      </c>
      <c r="C319" s="320" t="s">
        <v>1343</v>
      </c>
      <c r="D319" s="304" t="s">
        <v>1342</v>
      </c>
      <c r="E319" s="321">
        <v>47056</v>
      </c>
      <c r="F319" s="37" t="s">
        <v>1030</v>
      </c>
      <c r="G319" s="92" t="s">
        <v>1031</v>
      </c>
      <c r="H319" s="36" t="s">
        <v>512</v>
      </c>
      <c r="I319" s="97">
        <v>4630017785100</v>
      </c>
      <c r="J319" s="97">
        <v>4658790009398</v>
      </c>
      <c r="K319" s="232" t="s">
        <v>1030</v>
      </c>
      <c r="L319" s="39" t="s">
        <v>1032</v>
      </c>
      <c r="M319" s="103">
        <v>317.2</v>
      </c>
      <c r="N319" s="103">
        <v>317.2</v>
      </c>
      <c r="O319" s="18">
        <f t="shared" si="104"/>
        <v>0</v>
      </c>
      <c r="P319" s="36">
        <v>10</v>
      </c>
      <c r="Q319" s="120"/>
      <c r="R319" s="108">
        <f t="shared" si="105"/>
        <v>0</v>
      </c>
      <c r="S319" s="37">
        <v>0.33</v>
      </c>
      <c r="T319" s="37">
        <v>0.28000000000000003</v>
      </c>
      <c r="U319" s="36">
        <f t="shared" si="106"/>
        <v>0</v>
      </c>
      <c r="V319" s="36">
        <f t="shared" si="107"/>
        <v>0</v>
      </c>
      <c r="W319" s="36">
        <f t="shared" si="93"/>
        <v>0</v>
      </c>
      <c r="X319" s="41">
        <f>IFERROR(VLOOKUP(B319,Лист2!A:B,2,0),0)</f>
        <v>1</v>
      </c>
      <c r="Y319" s="42">
        <f t="shared" si="92"/>
        <v>316.2</v>
      </c>
      <c r="Z319" s="42"/>
      <c r="AA319" s="43"/>
      <c r="AB319" s="43">
        <f t="shared" si="98"/>
        <v>317</v>
      </c>
      <c r="AC319" s="52">
        <f t="shared" si="99"/>
        <v>0.19999999999998863</v>
      </c>
    </row>
    <row r="320" spans="1:29" s="52" customFormat="1" ht="31.5" x14ac:dyDescent="0.25">
      <c r="A320" s="89">
        <f>_xlfn.AGGREGATE(3,3,$B$6:B320)</f>
        <v>296</v>
      </c>
      <c r="B320" s="37" t="s">
        <v>1033</v>
      </c>
      <c r="C320" s="320" t="s">
        <v>1343</v>
      </c>
      <c r="D320" s="304" t="s">
        <v>1342</v>
      </c>
      <c r="E320" s="321">
        <v>47056</v>
      </c>
      <c r="F320" s="37" t="s">
        <v>1034</v>
      </c>
      <c r="G320" s="92" t="s">
        <v>1035</v>
      </c>
      <c r="H320" s="36" t="s">
        <v>512</v>
      </c>
      <c r="I320" s="97">
        <v>4630017785186</v>
      </c>
      <c r="J320" s="97">
        <v>4658790009312</v>
      </c>
      <c r="K320" s="232" t="s">
        <v>1034</v>
      </c>
      <c r="L320" s="39" t="s">
        <v>1036</v>
      </c>
      <c r="M320" s="103">
        <v>366</v>
      </c>
      <c r="N320" s="103">
        <v>366</v>
      </c>
      <c r="O320" s="18">
        <f t="shared" si="104"/>
        <v>0</v>
      </c>
      <c r="P320" s="36">
        <v>10</v>
      </c>
      <c r="Q320" s="120"/>
      <c r="R320" s="108">
        <f t="shared" si="105"/>
        <v>0</v>
      </c>
      <c r="S320" s="37">
        <v>0.39</v>
      </c>
      <c r="T320" s="37">
        <v>0.37</v>
      </c>
      <c r="U320" s="36">
        <f t="shared" si="106"/>
        <v>0</v>
      </c>
      <c r="V320" s="36">
        <f t="shared" si="107"/>
        <v>0</v>
      </c>
      <c r="W320" s="36">
        <f t="shared" si="93"/>
        <v>0</v>
      </c>
      <c r="X320" s="41">
        <f>IFERROR(VLOOKUP(B320,Лист2!A:B,2,0),0)</f>
        <v>1</v>
      </c>
      <c r="Y320" s="42">
        <f t="shared" si="92"/>
        <v>365</v>
      </c>
      <c r="Z320" s="42"/>
      <c r="AA320" s="43"/>
      <c r="AB320" s="43">
        <f t="shared" si="98"/>
        <v>366</v>
      </c>
      <c r="AC320" s="52">
        <f t="shared" si="99"/>
        <v>0</v>
      </c>
    </row>
    <row r="321" spans="1:32" s="118" customFormat="1" ht="31.5" x14ac:dyDescent="0.25">
      <c r="A321" s="89">
        <f>_xlfn.AGGREGATE(3,3,$B$6:B321)</f>
        <v>297</v>
      </c>
      <c r="B321" s="37" t="s">
        <v>1037</v>
      </c>
      <c r="C321" s="320" t="s">
        <v>1339</v>
      </c>
      <c r="D321" s="304" t="s">
        <v>1338</v>
      </c>
      <c r="E321" s="321">
        <v>46980</v>
      </c>
      <c r="F321" s="37" t="s">
        <v>1038</v>
      </c>
      <c r="G321" s="92" t="s">
        <v>1039</v>
      </c>
      <c r="H321" s="36" t="s">
        <v>512</v>
      </c>
      <c r="I321" s="97">
        <v>4630017926961</v>
      </c>
      <c r="J321" s="97">
        <v>4658790009930</v>
      </c>
      <c r="K321" s="232" t="s">
        <v>1038</v>
      </c>
      <c r="L321" s="39" t="s">
        <v>1040</v>
      </c>
      <c r="M321" s="103">
        <v>329.4</v>
      </c>
      <c r="N321" s="103">
        <v>329.4</v>
      </c>
      <c r="O321" s="18">
        <f t="shared" si="104"/>
        <v>0</v>
      </c>
      <c r="P321" s="36">
        <v>20</v>
      </c>
      <c r="Q321" s="120"/>
      <c r="R321" s="108">
        <f t="shared" si="105"/>
        <v>0</v>
      </c>
      <c r="S321" s="37">
        <v>0.34</v>
      </c>
      <c r="T321" s="37">
        <v>0.33</v>
      </c>
      <c r="U321" s="36">
        <f t="shared" si="106"/>
        <v>0</v>
      </c>
      <c r="V321" s="36">
        <f t="shared" si="107"/>
        <v>0</v>
      </c>
      <c r="W321" s="36">
        <f t="shared" si="93"/>
        <v>0</v>
      </c>
      <c r="X321" s="41">
        <f>IFERROR(VLOOKUP(B321,Лист2!A:B,2,0),0)</f>
        <v>1</v>
      </c>
      <c r="Y321" s="42">
        <f t="shared" si="92"/>
        <v>328.4</v>
      </c>
      <c r="Z321" s="42"/>
      <c r="AA321" s="43"/>
      <c r="AB321" s="43">
        <f t="shared" si="98"/>
        <v>329</v>
      </c>
      <c r="AC321" s="52">
        <f t="shared" si="99"/>
        <v>0.39999999999997726</v>
      </c>
      <c r="AD321" s="52"/>
      <c r="AE321" s="52"/>
      <c r="AF321" s="52"/>
    </row>
    <row r="322" spans="1:32" s="118" customFormat="1" ht="31.5" x14ac:dyDescent="0.25">
      <c r="A322" s="89">
        <f>_xlfn.AGGREGATE(3,3,$B$6:B322)</f>
        <v>298</v>
      </c>
      <c r="B322" s="37" t="s">
        <v>1041</v>
      </c>
      <c r="C322" s="320" t="s">
        <v>1339</v>
      </c>
      <c r="D322" s="304" t="s">
        <v>1338</v>
      </c>
      <c r="E322" s="321">
        <v>46980</v>
      </c>
      <c r="F322" s="37" t="s">
        <v>1042</v>
      </c>
      <c r="G322" s="92" t="s">
        <v>1043</v>
      </c>
      <c r="H322" s="36" t="s">
        <v>512</v>
      </c>
      <c r="I322" s="97">
        <v>4630017926978</v>
      </c>
      <c r="J322" s="97">
        <v>4658790009947</v>
      </c>
      <c r="K322" s="232" t="s">
        <v>1042</v>
      </c>
      <c r="L322" s="39" t="s">
        <v>1044</v>
      </c>
      <c r="M322" s="103">
        <v>353.8</v>
      </c>
      <c r="N322" s="103">
        <v>353.8</v>
      </c>
      <c r="O322" s="18">
        <f t="shared" si="104"/>
        <v>0</v>
      </c>
      <c r="P322" s="36">
        <v>10</v>
      </c>
      <c r="Q322" s="120"/>
      <c r="R322" s="108">
        <f t="shared" si="105"/>
        <v>0</v>
      </c>
      <c r="S322" s="37">
        <v>0.46</v>
      </c>
      <c r="T322" s="37">
        <v>0.39</v>
      </c>
      <c r="U322" s="36">
        <f t="shared" si="106"/>
        <v>0</v>
      </c>
      <c r="V322" s="36">
        <f t="shared" si="107"/>
        <v>0</v>
      </c>
      <c r="W322" s="36">
        <f t="shared" si="93"/>
        <v>0</v>
      </c>
      <c r="X322" s="41">
        <f>IFERROR(VLOOKUP(B322,Лист2!A:B,2,0),0)</f>
        <v>1</v>
      </c>
      <c r="Y322" s="42">
        <f t="shared" si="92"/>
        <v>352.8</v>
      </c>
      <c r="Z322" s="42"/>
      <c r="AA322" s="43"/>
      <c r="AB322" s="43">
        <f t="shared" si="98"/>
        <v>354</v>
      </c>
      <c r="AC322" s="52">
        <f t="shared" si="99"/>
        <v>-0.19999999999998863</v>
      </c>
      <c r="AD322" s="52"/>
      <c r="AE322" s="52"/>
      <c r="AF322" s="52"/>
    </row>
    <row r="323" spans="1:32" s="118" customFormat="1" ht="31.5" x14ac:dyDescent="0.25">
      <c r="A323" s="89">
        <f>_xlfn.AGGREGATE(3,3,$B$6:B323)</f>
        <v>299</v>
      </c>
      <c r="B323" s="37" t="s">
        <v>1045</v>
      </c>
      <c r="C323" s="320" t="s">
        <v>1339</v>
      </c>
      <c r="D323" s="304" t="s">
        <v>1338</v>
      </c>
      <c r="E323" s="321">
        <v>46980</v>
      </c>
      <c r="F323" s="37" t="s">
        <v>1046</v>
      </c>
      <c r="G323" s="92" t="s">
        <v>1047</v>
      </c>
      <c r="H323" s="36" t="s">
        <v>512</v>
      </c>
      <c r="I323" s="97">
        <v>4630017926985</v>
      </c>
      <c r="J323" s="97">
        <v>4658790009954</v>
      </c>
      <c r="K323" s="232" t="s">
        <v>1046</v>
      </c>
      <c r="L323" s="39" t="s">
        <v>1048</v>
      </c>
      <c r="M323" s="103">
        <v>353.8</v>
      </c>
      <c r="N323" s="103">
        <v>353.8</v>
      </c>
      <c r="O323" s="18">
        <f t="shared" si="104"/>
        <v>0</v>
      </c>
      <c r="P323" s="36">
        <v>10</v>
      </c>
      <c r="Q323" s="120"/>
      <c r="R323" s="108">
        <f t="shared" si="105"/>
        <v>0</v>
      </c>
      <c r="S323" s="37">
        <v>0.46</v>
      </c>
      <c r="T323" s="37">
        <v>0.39</v>
      </c>
      <c r="U323" s="36">
        <f t="shared" si="106"/>
        <v>0</v>
      </c>
      <c r="V323" s="36">
        <f t="shared" si="107"/>
        <v>0</v>
      </c>
      <c r="W323" s="36">
        <f t="shared" si="93"/>
        <v>0</v>
      </c>
      <c r="X323" s="41">
        <f>IFERROR(VLOOKUP(B323,Лист2!A:B,2,0),0)</f>
        <v>1</v>
      </c>
      <c r="Y323" s="42">
        <f t="shared" si="92"/>
        <v>352.8</v>
      </c>
      <c r="Z323" s="42"/>
      <c r="AA323" s="43"/>
      <c r="AB323" s="43">
        <f t="shared" si="98"/>
        <v>354</v>
      </c>
      <c r="AC323" s="52">
        <f t="shared" si="99"/>
        <v>-0.19999999999998863</v>
      </c>
      <c r="AD323" s="52"/>
      <c r="AE323" s="52"/>
      <c r="AF323" s="52"/>
    </row>
    <row r="324" spans="1:32" s="118" customFormat="1" ht="31.5" x14ac:dyDescent="0.25">
      <c r="A324" s="89">
        <f>_xlfn.AGGREGATE(3,3,$B$6:B324)</f>
        <v>300</v>
      </c>
      <c r="B324" s="51" t="s">
        <v>1049</v>
      </c>
      <c r="C324" s="320" t="s">
        <v>1345</v>
      </c>
      <c r="D324" s="304" t="s">
        <v>1344</v>
      </c>
      <c r="E324" s="321">
        <v>46598</v>
      </c>
      <c r="F324" s="51" t="s">
        <v>1050</v>
      </c>
      <c r="G324" s="100">
        <v>31356881808</v>
      </c>
      <c r="H324" s="38" t="s">
        <v>512</v>
      </c>
      <c r="I324" s="98">
        <v>4650017920875</v>
      </c>
      <c r="J324" s="98">
        <v>4658790010264</v>
      </c>
      <c r="K324" s="236" t="s">
        <v>1050</v>
      </c>
      <c r="L324" s="58" t="s">
        <v>1051</v>
      </c>
      <c r="M324" s="104">
        <v>711.66</v>
      </c>
      <c r="N324" s="103">
        <v>711.66</v>
      </c>
      <c r="O324" s="18">
        <f t="shared" si="104"/>
        <v>0</v>
      </c>
      <c r="P324" s="38">
        <v>10</v>
      </c>
      <c r="Q324" s="120"/>
      <c r="R324" s="109">
        <f t="shared" si="105"/>
        <v>0</v>
      </c>
      <c r="S324" s="51">
        <v>0.46</v>
      </c>
      <c r="T324" s="51">
        <v>0.39</v>
      </c>
      <c r="U324" s="38"/>
      <c r="V324" s="38"/>
      <c r="W324" s="38">
        <f t="shared" si="93"/>
        <v>0</v>
      </c>
      <c r="X324" s="41">
        <f>IFERROR(VLOOKUP(B324,Лист2!A:B,2,0),0)</f>
        <v>1</v>
      </c>
      <c r="Y324" s="52">
        <f t="shared" si="92"/>
        <v>710.66</v>
      </c>
      <c r="Z324" s="52"/>
      <c r="AA324" s="43"/>
      <c r="AB324" s="43">
        <f t="shared" si="98"/>
        <v>712</v>
      </c>
      <c r="AC324" s="52">
        <f t="shared" si="99"/>
        <v>-0.34000000000003183</v>
      </c>
      <c r="AD324" s="52"/>
      <c r="AE324" s="52"/>
      <c r="AF324" s="52"/>
    </row>
    <row r="325" spans="1:32" s="118" customFormat="1" ht="31.5" x14ac:dyDescent="0.25">
      <c r="A325" s="89">
        <f>_xlfn.AGGREGATE(3,3,$B$6:B325)</f>
        <v>301</v>
      </c>
      <c r="B325" s="51" t="s">
        <v>1052</v>
      </c>
      <c r="C325" s="320" t="s">
        <v>1345</v>
      </c>
      <c r="D325" s="304" t="s">
        <v>1344</v>
      </c>
      <c r="E325" s="321">
        <v>46598</v>
      </c>
      <c r="F325" s="51" t="s">
        <v>1053</v>
      </c>
      <c r="G325" s="100">
        <v>31356881807</v>
      </c>
      <c r="H325" s="38" t="s">
        <v>512</v>
      </c>
      <c r="I325" s="98">
        <v>4650017920882</v>
      </c>
      <c r="J325" s="98">
        <v>4658790010271</v>
      </c>
      <c r="K325" s="236" t="s">
        <v>1053</v>
      </c>
      <c r="L325" s="58" t="s">
        <v>1054</v>
      </c>
      <c r="M325" s="104">
        <v>711.66</v>
      </c>
      <c r="N325" s="103">
        <v>711.66</v>
      </c>
      <c r="O325" s="18">
        <f t="shared" si="104"/>
        <v>0</v>
      </c>
      <c r="P325" s="38">
        <v>10</v>
      </c>
      <c r="Q325" s="120"/>
      <c r="R325" s="109">
        <f t="shared" si="105"/>
        <v>0</v>
      </c>
      <c r="S325" s="51">
        <v>0.46</v>
      </c>
      <c r="T325" s="51">
        <v>0.39</v>
      </c>
      <c r="U325" s="38">
        <f>Q325*S325</f>
        <v>0</v>
      </c>
      <c r="V325" s="38">
        <f>Q325*T325</f>
        <v>0</v>
      </c>
      <c r="W325" s="38">
        <f t="shared" si="93"/>
        <v>0</v>
      </c>
      <c r="X325" s="41">
        <f>IFERROR(VLOOKUP(B325,Лист2!A:B,2,0),0)</f>
        <v>1</v>
      </c>
      <c r="Y325" s="52">
        <f t="shared" si="92"/>
        <v>710.66</v>
      </c>
      <c r="Z325" s="52"/>
      <c r="AA325" s="43"/>
      <c r="AB325" s="43">
        <f t="shared" si="98"/>
        <v>712</v>
      </c>
      <c r="AC325" s="52">
        <f t="shared" si="99"/>
        <v>-0.34000000000003183</v>
      </c>
      <c r="AD325" s="52"/>
      <c r="AE325" s="52"/>
      <c r="AF325" s="52"/>
    </row>
    <row r="326" spans="1:32" s="118" customFormat="1" ht="19.5" customHeight="1" x14ac:dyDescent="0.25">
      <c r="A326" s="90">
        <f>_xlfn.AGGREGATE(3,3,$B$6:B326)</f>
        <v>301</v>
      </c>
      <c r="B326" s="54"/>
      <c r="C326" s="293"/>
      <c r="D326" s="293"/>
      <c r="E326" s="308"/>
      <c r="F326" s="56" t="s">
        <v>1055</v>
      </c>
      <c r="G326" s="99"/>
      <c r="H326" s="1"/>
      <c r="I326" s="99"/>
      <c r="J326" s="99"/>
      <c r="K326" s="233"/>
      <c r="L326" s="1">
        <v>0</v>
      </c>
      <c r="M326" s="105">
        <v>0</v>
      </c>
      <c r="N326" s="105">
        <v>0</v>
      </c>
      <c r="O326" s="55"/>
      <c r="P326" s="1"/>
      <c r="Q326" s="121"/>
      <c r="R326" s="105"/>
      <c r="S326" s="1"/>
      <c r="T326" s="1"/>
      <c r="U326" s="54"/>
      <c r="V326" s="54"/>
      <c r="W326" s="36">
        <f t="shared" si="93"/>
        <v>0</v>
      </c>
      <c r="X326" s="41">
        <f>IFERROR(VLOOKUP(B326,Лист2!A:B,2,0),0)</f>
        <v>0</v>
      </c>
      <c r="Y326" s="42">
        <f t="shared" si="92"/>
        <v>0</v>
      </c>
      <c r="Z326" s="42"/>
      <c r="AA326" s="43"/>
      <c r="AB326" s="43">
        <f t="shared" si="98"/>
        <v>0</v>
      </c>
      <c r="AC326" s="52">
        <f t="shared" si="99"/>
        <v>0</v>
      </c>
      <c r="AD326" s="52"/>
      <c r="AE326" s="52"/>
      <c r="AF326" s="52"/>
    </row>
    <row r="327" spans="1:32" s="118" customFormat="1" ht="31.5" x14ac:dyDescent="0.2">
      <c r="A327" s="89">
        <f>_xlfn.AGGREGATE(3,3,$B$6:B327)</f>
        <v>302</v>
      </c>
      <c r="B327" s="37" t="s">
        <v>1056</v>
      </c>
      <c r="C327" s="320" t="s">
        <v>1345</v>
      </c>
      <c r="D327" s="304" t="s">
        <v>1344</v>
      </c>
      <c r="E327" s="321">
        <v>46598</v>
      </c>
      <c r="F327" s="37" t="s">
        <v>1057</v>
      </c>
      <c r="G327" s="97">
        <v>1370710</v>
      </c>
      <c r="H327" s="36" t="s">
        <v>512</v>
      </c>
      <c r="I327" s="97">
        <v>1802008221383</v>
      </c>
      <c r="J327" s="97">
        <v>4658790008193</v>
      </c>
      <c r="K327" s="232" t="s">
        <v>1057</v>
      </c>
      <c r="L327" s="39" t="s">
        <v>1058</v>
      </c>
      <c r="M327" s="103">
        <v>366</v>
      </c>
      <c r="N327" s="103">
        <v>366</v>
      </c>
      <c r="O327" s="18">
        <f>N327/M327-1</f>
        <v>0</v>
      </c>
      <c r="P327" s="36">
        <v>10</v>
      </c>
      <c r="Q327" s="120"/>
      <c r="R327" s="106">
        <f>N327*Q327</f>
        <v>0</v>
      </c>
      <c r="S327" s="36">
        <v>1.05</v>
      </c>
      <c r="T327" s="36">
        <v>1</v>
      </c>
      <c r="U327" s="36">
        <f>Q327*S327</f>
        <v>0</v>
      </c>
      <c r="V327" s="36">
        <f>Q327*T327</f>
        <v>0</v>
      </c>
      <c r="W327" s="36">
        <f t="shared" si="93"/>
        <v>0</v>
      </c>
      <c r="X327" s="41">
        <f>IFERROR(VLOOKUP(B327,Лист2!A:B,2,0),0)</f>
        <v>1</v>
      </c>
      <c r="Y327" s="42">
        <f t="shared" si="92"/>
        <v>365</v>
      </c>
      <c r="Z327" s="42"/>
      <c r="AA327" s="43"/>
      <c r="AB327" s="43">
        <f t="shared" si="98"/>
        <v>366</v>
      </c>
      <c r="AC327" s="52">
        <f t="shared" si="99"/>
        <v>0</v>
      </c>
      <c r="AD327" s="52"/>
      <c r="AE327" s="52"/>
      <c r="AF327" s="52"/>
    </row>
    <row r="328" spans="1:32" s="118" customFormat="1" ht="31.5" x14ac:dyDescent="0.2">
      <c r="A328" s="89">
        <f>_xlfn.AGGREGATE(3,3,$B$6:B328)</f>
        <v>303</v>
      </c>
      <c r="B328" s="37" t="s">
        <v>1059</v>
      </c>
      <c r="C328" s="320" t="s">
        <v>1345</v>
      </c>
      <c r="D328" s="304" t="s">
        <v>1344</v>
      </c>
      <c r="E328" s="321">
        <v>46598</v>
      </c>
      <c r="F328" s="37" t="s">
        <v>1060</v>
      </c>
      <c r="G328" s="97">
        <v>1370709</v>
      </c>
      <c r="H328" s="36" t="s">
        <v>512</v>
      </c>
      <c r="I328" s="97">
        <v>1802008221376</v>
      </c>
      <c r="J328" s="97">
        <v>4658790008186</v>
      </c>
      <c r="K328" s="232" t="s">
        <v>1060</v>
      </c>
      <c r="L328" s="39" t="s">
        <v>1061</v>
      </c>
      <c r="M328" s="103">
        <v>366</v>
      </c>
      <c r="N328" s="103">
        <v>366</v>
      </c>
      <c r="O328" s="18">
        <f>N328/M328-1</f>
        <v>0</v>
      </c>
      <c r="P328" s="36">
        <v>10</v>
      </c>
      <c r="Q328" s="120"/>
      <c r="R328" s="106">
        <f>N328*Q328</f>
        <v>0</v>
      </c>
      <c r="S328" s="36">
        <v>0.95</v>
      </c>
      <c r="T328" s="36">
        <v>0.9</v>
      </c>
      <c r="U328" s="36">
        <f>Q328*S328</f>
        <v>0</v>
      </c>
      <c r="V328" s="36">
        <f>Q328*T328</f>
        <v>0</v>
      </c>
      <c r="W328" s="36">
        <f t="shared" si="93"/>
        <v>0</v>
      </c>
      <c r="X328" s="41">
        <f>IFERROR(VLOOKUP(B328,Лист2!A:B,2,0),0)</f>
        <v>1</v>
      </c>
      <c r="Y328" s="42">
        <f t="shared" si="92"/>
        <v>365</v>
      </c>
      <c r="Z328" s="42"/>
      <c r="AA328" s="43"/>
      <c r="AB328" s="43">
        <f t="shared" si="98"/>
        <v>366</v>
      </c>
      <c r="AC328" s="52">
        <f t="shared" si="99"/>
        <v>0</v>
      </c>
      <c r="AD328" s="52"/>
      <c r="AE328" s="52"/>
      <c r="AF328" s="52"/>
    </row>
    <row r="329" spans="1:32" s="52" customFormat="1" ht="31.5" x14ac:dyDescent="0.2">
      <c r="A329" s="89">
        <f>_xlfn.AGGREGATE(3,3,$B$6:B329)</f>
        <v>304</v>
      </c>
      <c r="B329" s="37" t="s">
        <v>1062</v>
      </c>
      <c r="C329" s="320" t="s">
        <v>1352</v>
      </c>
      <c r="D329" s="304" t="s">
        <v>1351</v>
      </c>
      <c r="E329" s="321">
        <v>46536</v>
      </c>
      <c r="F329" s="37" t="s">
        <v>1063</v>
      </c>
      <c r="G329" s="97">
        <v>4519467</v>
      </c>
      <c r="H329" s="36" t="s">
        <v>512</v>
      </c>
      <c r="I329" s="97">
        <v>1802008221369</v>
      </c>
      <c r="J329" s="97">
        <v>4658790008179</v>
      </c>
      <c r="K329" s="232" t="s">
        <v>1063</v>
      </c>
      <c r="L329" s="39" t="s">
        <v>1064</v>
      </c>
      <c r="M329" s="103">
        <v>335.5</v>
      </c>
      <c r="N329" s="103">
        <v>335.5</v>
      </c>
      <c r="O329" s="18">
        <f>N329/M329-1</f>
        <v>0</v>
      </c>
      <c r="P329" s="36">
        <v>10</v>
      </c>
      <c r="Q329" s="120"/>
      <c r="R329" s="106">
        <f>N329*Q329</f>
        <v>0</v>
      </c>
      <c r="S329" s="36">
        <v>0.55000000000000004</v>
      </c>
      <c r="T329" s="36">
        <v>0.48</v>
      </c>
      <c r="U329" s="36">
        <f>Q329*S329</f>
        <v>0</v>
      </c>
      <c r="V329" s="36">
        <f>Q329*T329</f>
        <v>0</v>
      </c>
      <c r="W329" s="36">
        <f t="shared" si="93"/>
        <v>0</v>
      </c>
      <c r="X329" s="41">
        <f>IFERROR(VLOOKUP(B329,Лист2!A:B,2,0),0)</f>
        <v>1</v>
      </c>
      <c r="Y329" s="42">
        <f t="shared" si="92"/>
        <v>334.5</v>
      </c>
      <c r="Z329" s="42"/>
      <c r="AA329" s="43"/>
      <c r="AB329" s="43">
        <f t="shared" si="98"/>
        <v>336</v>
      </c>
      <c r="AC329" s="52">
        <f t="shared" si="99"/>
        <v>-0.5</v>
      </c>
    </row>
    <row r="330" spans="1:32" s="52" customFormat="1" ht="31.5" x14ac:dyDescent="0.2">
      <c r="A330" s="89">
        <f>_xlfn.AGGREGATE(3,3,$B$6:B330)</f>
        <v>305</v>
      </c>
      <c r="B330" s="37" t="s">
        <v>1065</v>
      </c>
      <c r="C330" s="320" t="s">
        <v>1345</v>
      </c>
      <c r="D330" s="304" t="s">
        <v>1344</v>
      </c>
      <c r="E330" s="321">
        <v>46598</v>
      </c>
      <c r="F330" s="37" t="s">
        <v>1066</v>
      </c>
      <c r="G330" s="91">
        <v>1417351</v>
      </c>
      <c r="H330" s="36" t="s">
        <v>512</v>
      </c>
      <c r="I330" s="91">
        <v>1802008221345</v>
      </c>
      <c r="J330" s="91">
        <v>4658790008162</v>
      </c>
      <c r="K330" s="232" t="s">
        <v>1066</v>
      </c>
      <c r="L330" s="39" t="s">
        <v>1067</v>
      </c>
      <c r="M330" s="103">
        <v>671</v>
      </c>
      <c r="N330" s="103">
        <v>671</v>
      </c>
      <c r="O330" s="18">
        <f>N330/M330-1</f>
        <v>0</v>
      </c>
      <c r="P330" s="36">
        <v>8</v>
      </c>
      <c r="Q330" s="120"/>
      <c r="R330" s="106">
        <f>N330*Q330</f>
        <v>0</v>
      </c>
      <c r="S330" s="36">
        <v>1</v>
      </c>
      <c r="T330" s="36">
        <v>0.97</v>
      </c>
      <c r="U330" s="36">
        <f>Q330*S330</f>
        <v>0</v>
      </c>
      <c r="V330" s="36">
        <f>Q330*T330</f>
        <v>0</v>
      </c>
      <c r="W330" s="36">
        <f t="shared" si="93"/>
        <v>0</v>
      </c>
      <c r="X330" s="41">
        <f>IFERROR(VLOOKUP(B330,Лист2!A:B,2,0),0)</f>
        <v>1</v>
      </c>
      <c r="Y330" s="42">
        <f t="shared" si="92"/>
        <v>670</v>
      </c>
      <c r="Z330" s="42"/>
      <c r="AA330" s="43"/>
      <c r="AB330" s="43">
        <f t="shared" si="98"/>
        <v>671</v>
      </c>
      <c r="AC330" s="52">
        <f t="shared" si="99"/>
        <v>0</v>
      </c>
    </row>
    <row r="331" spans="1:32" s="52" customFormat="1" ht="31.5" x14ac:dyDescent="0.2">
      <c r="A331" s="89">
        <f>_xlfn.AGGREGATE(3,3,$B$6:B331)</f>
        <v>306</v>
      </c>
      <c r="B331" s="37" t="s">
        <v>1068</v>
      </c>
      <c r="C331" s="320" t="s">
        <v>1345</v>
      </c>
      <c r="D331" s="304" t="s">
        <v>1344</v>
      </c>
      <c r="E331" s="321">
        <v>46598</v>
      </c>
      <c r="F331" s="37" t="s">
        <v>1069</v>
      </c>
      <c r="G331" s="97">
        <v>1370741</v>
      </c>
      <c r="H331" s="36" t="s">
        <v>512</v>
      </c>
      <c r="I331" s="97">
        <v>1802008221338</v>
      </c>
      <c r="J331" s="97">
        <v>4658790008155</v>
      </c>
      <c r="K331" s="232" t="s">
        <v>1069</v>
      </c>
      <c r="L331" s="39" t="s">
        <v>1070</v>
      </c>
      <c r="M331" s="103">
        <v>414.8</v>
      </c>
      <c r="N331" s="103">
        <v>414.8</v>
      </c>
      <c r="O331" s="18">
        <f>N331/M331-1</f>
        <v>0</v>
      </c>
      <c r="P331" s="36">
        <v>8</v>
      </c>
      <c r="Q331" s="120"/>
      <c r="R331" s="106">
        <f>N331*Q331</f>
        <v>0</v>
      </c>
      <c r="S331" s="36">
        <v>0.5</v>
      </c>
      <c r="T331" s="36">
        <v>0.48</v>
      </c>
      <c r="U331" s="36">
        <f>Q331*S331</f>
        <v>0</v>
      </c>
      <c r="V331" s="36">
        <f>Q331*T331</f>
        <v>0</v>
      </c>
      <c r="W331" s="36">
        <f t="shared" si="93"/>
        <v>0</v>
      </c>
      <c r="X331" s="41">
        <f>IFERROR(VLOOKUP(B331,Лист2!A:B,2,0),0)</f>
        <v>1</v>
      </c>
      <c r="Y331" s="42">
        <f t="shared" si="92"/>
        <v>413.8</v>
      </c>
      <c r="Z331" s="42"/>
      <c r="AA331" s="43"/>
      <c r="AB331" s="43">
        <f t="shared" si="98"/>
        <v>415</v>
      </c>
      <c r="AC331" s="52">
        <f t="shared" si="99"/>
        <v>-0.19999999999998863</v>
      </c>
    </row>
    <row r="332" spans="1:32" s="52" customFormat="1" ht="19.5" customHeight="1" x14ac:dyDescent="0.25">
      <c r="A332" s="90">
        <f>_xlfn.AGGREGATE(3,3,$B$6:B332)</f>
        <v>306</v>
      </c>
      <c r="B332" s="54"/>
      <c r="C332" s="293"/>
      <c r="D332" s="293"/>
      <c r="E332" s="308"/>
      <c r="F332" s="56" t="s">
        <v>1071</v>
      </c>
      <c r="G332" s="99"/>
      <c r="H332" s="1"/>
      <c r="I332" s="99"/>
      <c r="J332" s="99"/>
      <c r="K332" s="233"/>
      <c r="L332" s="1">
        <v>0</v>
      </c>
      <c r="M332" s="105">
        <v>0</v>
      </c>
      <c r="N332" s="105">
        <v>0</v>
      </c>
      <c r="O332" s="55"/>
      <c r="P332" s="1"/>
      <c r="Q332" s="121"/>
      <c r="R332" s="105"/>
      <c r="S332" s="1"/>
      <c r="T332" s="1"/>
      <c r="U332" s="54"/>
      <c r="V332" s="54"/>
      <c r="W332" s="36">
        <f t="shared" si="93"/>
        <v>0</v>
      </c>
      <c r="X332" s="41">
        <f>IFERROR(VLOOKUP(B332,Лист2!A:B,2,0),0)</f>
        <v>0</v>
      </c>
      <c r="Y332" s="42">
        <f t="shared" ref="Y332:Y339" si="108">N332-X332</f>
        <v>0</v>
      </c>
      <c r="Z332" s="42"/>
      <c r="AA332" s="43"/>
      <c r="AB332" s="43">
        <f t="shared" si="98"/>
        <v>0</v>
      </c>
      <c r="AC332" s="52">
        <f t="shared" si="99"/>
        <v>0</v>
      </c>
    </row>
    <row r="333" spans="1:32" s="52" customFormat="1" ht="21.75" customHeight="1" x14ac:dyDescent="0.2">
      <c r="A333" s="89">
        <f>_xlfn.AGGREGATE(3,3,$B$6:B333)</f>
        <v>307</v>
      </c>
      <c r="B333" s="37" t="s">
        <v>1072</v>
      </c>
      <c r="C333" s="320" t="s">
        <v>1352</v>
      </c>
      <c r="D333" s="304" t="s">
        <v>1351</v>
      </c>
      <c r="E333" s="321">
        <v>46536</v>
      </c>
      <c r="F333" s="37" t="s">
        <v>1073</v>
      </c>
      <c r="G333" s="97" t="s">
        <v>1074</v>
      </c>
      <c r="H333" s="36" t="s">
        <v>512</v>
      </c>
      <c r="I333" s="97">
        <v>1802008221284</v>
      </c>
      <c r="J333" s="97">
        <v>4658790008216</v>
      </c>
      <c r="K333" s="232" t="s">
        <v>1073</v>
      </c>
      <c r="L333" s="39" t="s">
        <v>1075</v>
      </c>
      <c r="M333" s="103">
        <v>268.39999999999998</v>
      </c>
      <c r="N333" s="103">
        <v>268.39999999999998</v>
      </c>
      <c r="O333" s="18">
        <f>N333/M333-1</f>
        <v>0</v>
      </c>
      <c r="P333" s="36">
        <v>10</v>
      </c>
      <c r="Q333" s="120"/>
      <c r="R333" s="106">
        <f>N333*Q333</f>
        <v>0</v>
      </c>
      <c r="S333" s="36">
        <v>0.4</v>
      </c>
      <c r="T333" s="36">
        <v>0.35</v>
      </c>
      <c r="U333" s="36">
        <f>Q333*S333</f>
        <v>0</v>
      </c>
      <c r="V333" s="36">
        <f>Q333*T333</f>
        <v>0</v>
      </c>
      <c r="W333" s="36">
        <f t="shared" si="93"/>
        <v>0</v>
      </c>
      <c r="X333" s="41">
        <f>IFERROR(VLOOKUP(B333,Лист2!A:B,2,0),0)</f>
        <v>1</v>
      </c>
      <c r="Y333" s="42">
        <f t="shared" si="108"/>
        <v>267.39999999999998</v>
      </c>
      <c r="Z333" s="42"/>
      <c r="AA333" s="43"/>
      <c r="AB333" s="43">
        <f t="shared" si="98"/>
        <v>268</v>
      </c>
      <c r="AC333" s="52">
        <f t="shared" si="99"/>
        <v>0.39999999999997726</v>
      </c>
    </row>
    <row r="334" spans="1:32" s="52" customFormat="1" ht="31.5" x14ac:dyDescent="0.2">
      <c r="A334" s="89">
        <f>_xlfn.AGGREGATE(3,3,$B$6:B334)</f>
        <v>308</v>
      </c>
      <c r="B334" s="37" t="s">
        <v>1076</v>
      </c>
      <c r="C334" s="320" t="s">
        <v>1345</v>
      </c>
      <c r="D334" s="304" t="s">
        <v>1344</v>
      </c>
      <c r="E334" s="321">
        <v>46598</v>
      </c>
      <c r="F334" s="37" t="s">
        <v>1077</v>
      </c>
      <c r="G334" s="97">
        <v>381770</v>
      </c>
      <c r="H334" s="36" t="s">
        <v>512</v>
      </c>
      <c r="I334" s="97">
        <v>1802008221277</v>
      </c>
      <c r="J334" s="97">
        <v>4658790008223</v>
      </c>
      <c r="K334" s="232" t="s">
        <v>1077</v>
      </c>
      <c r="L334" s="39" t="s">
        <v>1078</v>
      </c>
      <c r="M334" s="103">
        <v>549</v>
      </c>
      <c r="N334" s="103">
        <v>549</v>
      </c>
      <c r="O334" s="18">
        <f>N334/M334-1</f>
        <v>0</v>
      </c>
      <c r="P334" s="36">
        <v>5</v>
      </c>
      <c r="Q334" s="120"/>
      <c r="R334" s="106">
        <f>N334*Q334</f>
        <v>0</v>
      </c>
      <c r="S334" s="36">
        <v>0.97</v>
      </c>
      <c r="T334" s="36">
        <v>0.9</v>
      </c>
      <c r="U334" s="36">
        <f>Q334*S334</f>
        <v>0</v>
      </c>
      <c r="V334" s="36">
        <f>Q334*T334</f>
        <v>0</v>
      </c>
      <c r="W334" s="36">
        <f t="shared" ref="W334:W339" si="109">IF(H334="о",IF(Q334&gt;0,1,0),IF(H334="з",IF(Q334&gt;0,1,0),0))</f>
        <v>0</v>
      </c>
      <c r="X334" s="41">
        <f>IFERROR(VLOOKUP(B334,Лист2!A:B,2,0),0)</f>
        <v>1</v>
      </c>
      <c r="Y334" s="42">
        <f t="shared" si="108"/>
        <v>548</v>
      </c>
      <c r="Z334" s="42"/>
      <c r="AA334" s="43"/>
      <c r="AB334" s="43">
        <f t="shared" si="98"/>
        <v>549</v>
      </c>
      <c r="AC334" s="52">
        <f t="shared" si="99"/>
        <v>0</v>
      </c>
    </row>
    <row r="335" spans="1:32" s="52" customFormat="1" ht="31.5" x14ac:dyDescent="0.2">
      <c r="A335" s="89">
        <f>_xlfn.AGGREGATE(3,3,$B$6:B335)</f>
        <v>309</v>
      </c>
      <c r="B335" s="37" t="s">
        <v>1079</v>
      </c>
      <c r="C335" s="320" t="s">
        <v>1345</v>
      </c>
      <c r="D335" s="304" t="s">
        <v>1344</v>
      </c>
      <c r="E335" s="321">
        <v>46598</v>
      </c>
      <c r="F335" s="37" t="s">
        <v>1080</v>
      </c>
      <c r="G335" s="97">
        <v>381777</v>
      </c>
      <c r="H335" s="36" t="s">
        <v>512</v>
      </c>
      <c r="I335" s="97">
        <v>1802008221291</v>
      </c>
      <c r="J335" s="97">
        <v>4658790008230</v>
      </c>
      <c r="K335" s="232" t="s">
        <v>1080</v>
      </c>
      <c r="L335" s="39" t="s">
        <v>1081</v>
      </c>
      <c r="M335" s="103">
        <v>549</v>
      </c>
      <c r="N335" s="103">
        <v>549</v>
      </c>
      <c r="O335" s="18">
        <f>N335/M335-1</f>
        <v>0</v>
      </c>
      <c r="P335" s="36">
        <v>5</v>
      </c>
      <c r="Q335" s="120"/>
      <c r="R335" s="106">
        <f>N335*Q335</f>
        <v>0</v>
      </c>
      <c r="S335" s="36">
        <v>0.97</v>
      </c>
      <c r="T335" s="36">
        <v>0.9</v>
      </c>
      <c r="U335" s="36">
        <f>Q335*S335</f>
        <v>0</v>
      </c>
      <c r="V335" s="36">
        <f>Q335*T335</f>
        <v>0</v>
      </c>
      <c r="W335" s="36">
        <f t="shared" si="109"/>
        <v>0</v>
      </c>
      <c r="X335" s="41">
        <f>IFERROR(VLOOKUP(B335,Лист2!A:B,2,0),0)</f>
        <v>1</v>
      </c>
      <c r="Y335" s="42">
        <f t="shared" si="108"/>
        <v>548</v>
      </c>
      <c r="Z335" s="42"/>
      <c r="AA335" s="43"/>
      <c r="AB335" s="43">
        <f t="shared" si="98"/>
        <v>549</v>
      </c>
      <c r="AC335" s="52">
        <f t="shared" si="99"/>
        <v>0</v>
      </c>
    </row>
    <row r="336" spans="1:32" s="52" customFormat="1" ht="31.5" x14ac:dyDescent="0.2">
      <c r="A336" s="89">
        <f>_xlfn.AGGREGATE(3,3,$B$6:B336)</f>
        <v>310</v>
      </c>
      <c r="B336" s="37" t="s">
        <v>1082</v>
      </c>
      <c r="C336" s="320" t="s">
        <v>1345</v>
      </c>
      <c r="D336" s="304" t="s">
        <v>1344</v>
      </c>
      <c r="E336" s="321">
        <v>46598</v>
      </c>
      <c r="F336" s="37" t="s">
        <v>1083</v>
      </c>
      <c r="G336" s="97">
        <v>364076</v>
      </c>
      <c r="H336" s="36" t="s">
        <v>512</v>
      </c>
      <c r="I336" s="97">
        <v>1802008221260</v>
      </c>
      <c r="J336" s="97">
        <v>4658790008209</v>
      </c>
      <c r="K336" s="232" t="s">
        <v>1083</v>
      </c>
      <c r="L336" s="39" t="s">
        <v>1084</v>
      </c>
      <c r="M336" s="103">
        <v>524.6</v>
      </c>
      <c r="N336" s="103">
        <v>524.6</v>
      </c>
      <c r="O336" s="18">
        <f>N336/M336-1</f>
        <v>0</v>
      </c>
      <c r="P336" s="36">
        <v>9</v>
      </c>
      <c r="Q336" s="120"/>
      <c r="R336" s="106">
        <f>N336*Q336</f>
        <v>0</v>
      </c>
      <c r="S336" s="36">
        <v>0.9</v>
      </c>
      <c r="T336" s="36">
        <v>0.87</v>
      </c>
      <c r="U336" s="36">
        <f>Q336*S336</f>
        <v>0</v>
      </c>
      <c r="V336" s="36">
        <f>Q336*T336</f>
        <v>0</v>
      </c>
      <c r="W336" s="36">
        <f t="shared" si="109"/>
        <v>0</v>
      </c>
      <c r="X336" s="41">
        <f>IFERROR(VLOOKUP(B336,Лист2!A:B,2,0),0)</f>
        <v>1</v>
      </c>
      <c r="Y336" s="42">
        <f t="shared" si="108"/>
        <v>523.6</v>
      </c>
      <c r="Z336" s="42"/>
      <c r="AA336" s="43"/>
      <c r="AB336" s="43">
        <f t="shared" si="98"/>
        <v>525</v>
      </c>
      <c r="AC336" s="52">
        <f t="shared" si="99"/>
        <v>-0.39999999999997726</v>
      </c>
    </row>
    <row r="337" spans="1:32" s="52" customFormat="1" ht="19.5" customHeight="1" x14ac:dyDescent="0.25">
      <c r="A337" s="90">
        <f>_xlfn.AGGREGATE(3,3,$B$6:B337)</f>
        <v>310</v>
      </c>
      <c r="B337" s="54"/>
      <c r="C337" s="293"/>
      <c r="D337" s="293"/>
      <c r="E337" s="308"/>
      <c r="F337" s="56" t="s">
        <v>1085</v>
      </c>
      <c r="G337" s="99"/>
      <c r="H337" s="1"/>
      <c r="I337" s="99"/>
      <c r="J337" s="99"/>
      <c r="K337" s="233"/>
      <c r="L337" s="1">
        <v>0</v>
      </c>
      <c r="M337" s="105">
        <v>0</v>
      </c>
      <c r="N337" s="105">
        <v>0</v>
      </c>
      <c r="O337" s="55"/>
      <c r="P337" s="1"/>
      <c r="Q337" s="121"/>
      <c r="R337" s="105"/>
      <c r="S337" s="1"/>
      <c r="T337" s="1"/>
      <c r="U337" s="54"/>
      <c r="V337" s="54"/>
      <c r="W337" s="36">
        <f t="shared" si="109"/>
        <v>0</v>
      </c>
      <c r="X337" s="41">
        <f>IFERROR(VLOOKUP(B337,Лист2!A:B,2,0),0)</f>
        <v>0</v>
      </c>
      <c r="Y337" s="42">
        <f t="shared" si="108"/>
        <v>0</v>
      </c>
      <c r="Z337" s="42"/>
      <c r="AA337" s="43"/>
      <c r="AB337" s="43">
        <f t="shared" si="98"/>
        <v>0</v>
      </c>
      <c r="AC337" s="52">
        <f t="shared" si="99"/>
        <v>0</v>
      </c>
    </row>
    <row r="338" spans="1:32" s="52" customFormat="1" ht="31.5" x14ac:dyDescent="0.25">
      <c r="A338" s="89">
        <f>_xlfn.AGGREGATE(3,3,$B$6:B338)</f>
        <v>311</v>
      </c>
      <c r="B338" s="37" t="s">
        <v>1086</v>
      </c>
      <c r="C338" s="304" t="s">
        <v>1329</v>
      </c>
      <c r="D338" s="304"/>
      <c r="E338" s="311">
        <v>46497</v>
      </c>
      <c r="F338" s="37" t="s">
        <v>1087</v>
      </c>
      <c r="G338" s="91">
        <v>8971673170</v>
      </c>
      <c r="H338" s="36" t="s">
        <v>512</v>
      </c>
      <c r="I338" s="91">
        <v>1802008221871</v>
      </c>
      <c r="J338" s="91">
        <v>4658790008360</v>
      </c>
      <c r="K338" s="232" t="s">
        <v>1087</v>
      </c>
      <c r="L338" s="39" t="s">
        <v>1088</v>
      </c>
      <c r="M338" s="103">
        <v>414.8</v>
      </c>
      <c r="N338" s="103">
        <v>414.8</v>
      </c>
      <c r="O338" s="18">
        <f>N338/M338-1</f>
        <v>0</v>
      </c>
      <c r="P338" s="36">
        <v>9</v>
      </c>
      <c r="Q338" s="120"/>
      <c r="R338" s="106">
        <f>N338*Q338</f>
        <v>0</v>
      </c>
      <c r="S338" s="36">
        <v>0.85</v>
      </c>
      <c r="T338" s="36">
        <v>0.82</v>
      </c>
      <c r="U338" s="36">
        <f>Q338*S338</f>
        <v>0</v>
      </c>
      <c r="V338" s="36">
        <f>Q338*T338</f>
        <v>0</v>
      </c>
      <c r="W338" s="36">
        <f t="shared" si="109"/>
        <v>0</v>
      </c>
      <c r="X338" s="41">
        <f>IFERROR(VLOOKUP(B338,Лист2!A:B,2,0),0)</f>
        <v>1</v>
      </c>
      <c r="Y338" s="42">
        <f t="shared" si="108"/>
        <v>413.8</v>
      </c>
      <c r="Z338" s="42"/>
      <c r="AA338" s="43"/>
      <c r="AB338" s="43">
        <f t="shared" si="98"/>
        <v>415</v>
      </c>
      <c r="AC338" s="52">
        <f t="shared" si="99"/>
        <v>-0.19999999999998863</v>
      </c>
    </row>
    <row r="339" spans="1:32" s="52" customFormat="1" ht="31.5" x14ac:dyDescent="0.25">
      <c r="A339" s="89">
        <f>_xlfn.AGGREGATE(3,3,$B$6:B339)</f>
        <v>312</v>
      </c>
      <c r="B339" s="37" t="s">
        <v>1089</v>
      </c>
      <c r="C339" s="304" t="s">
        <v>1329</v>
      </c>
      <c r="D339" s="304"/>
      <c r="E339" s="311">
        <v>46497</v>
      </c>
      <c r="F339" s="37" t="s">
        <v>1090</v>
      </c>
      <c r="G339" s="91">
        <v>5373000320</v>
      </c>
      <c r="H339" s="36" t="s">
        <v>512</v>
      </c>
      <c r="I339" s="91">
        <v>1802008221864</v>
      </c>
      <c r="J339" s="91">
        <v>4658790008353</v>
      </c>
      <c r="K339" s="232" t="s">
        <v>1090</v>
      </c>
      <c r="L339" s="39" t="s">
        <v>1091</v>
      </c>
      <c r="M339" s="103">
        <v>353.8</v>
      </c>
      <c r="N339" s="103">
        <v>353.8</v>
      </c>
      <c r="O339" s="18">
        <f>N339/M339-1</f>
        <v>0</v>
      </c>
      <c r="P339" s="36">
        <v>20</v>
      </c>
      <c r="Q339" s="120"/>
      <c r="R339" s="106">
        <f>N339*Q339</f>
        <v>0</v>
      </c>
      <c r="S339" s="36">
        <v>0.85</v>
      </c>
      <c r="T339" s="36">
        <v>0.82</v>
      </c>
      <c r="U339" s="36">
        <f>Q339*S339</f>
        <v>0</v>
      </c>
      <c r="V339" s="36">
        <f>Q339*T339</f>
        <v>0</v>
      </c>
      <c r="W339" s="36">
        <f t="shared" si="109"/>
        <v>0</v>
      </c>
      <c r="X339" s="41">
        <f>IFERROR(VLOOKUP(B339,Лист2!A:B,2,0),0)</f>
        <v>1</v>
      </c>
      <c r="Y339" s="42">
        <f t="shared" si="108"/>
        <v>352.8</v>
      </c>
      <c r="Z339" s="42"/>
      <c r="AA339" s="43"/>
      <c r="AB339" s="43">
        <f t="shared" si="98"/>
        <v>354</v>
      </c>
      <c r="AC339" s="52">
        <f t="shared" si="99"/>
        <v>-0.19999999999998863</v>
      </c>
    </row>
    <row r="340" spans="1:32" s="52" customFormat="1" ht="20.25" x14ac:dyDescent="0.25">
      <c r="A340" s="90"/>
      <c r="B340" s="54"/>
      <c r="C340" s="293"/>
      <c r="D340" s="293"/>
      <c r="E340" s="308"/>
      <c r="F340" s="56"/>
      <c r="G340" s="99"/>
      <c r="H340" s="1"/>
      <c r="I340" s="99"/>
      <c r="J340" s="99"/>
      <c r="K340" s="233"/>
      <c r="L340" s="1"/>
      <c r="M340" s="105"/>
      <c r="N340" s="105"/>
      <c r="O340" s="55"/>
      <c r="P340" s="1"/>
      <c r="Q340" s="121"/>
      <c r="R340" s="105"/>
      <c r="S340" s="1"/>
      <c r="T340" s="1"/>
      <c r="U340" s="54"/>
      <c r="V340" s="54"/>
      <c r="W340" s="36"/>
      <c r="X340" s="41"/>
      <c r="Y340" s="42"/>
      <c r="Z340" s="42"/>
      <c r="AA340" s="43"/>
      <c r="AB340" s="43"/>
    </row>
    <row r="341" spans="1:32" s="52" customFormat="1" ht="43.5" customHeight="1" x14ac:dyDescent="0.25">
      <c r="A341" s="59"/>
      <c r="B341" s="37"/>
      <c r="C341" s="304"/>
      <c r="D341" s="304"/>
      <c r="E341" s="307"/>
      <c r="F341" s="60"/>
      <c r="G341" s="47"/>
      <c r="H341" s="59"/>
      <c r="I341" s="59"/>
      <c r="J341" s="237"/>
      <c r="K341" s="237"/>
      <c r="L341" s="59"/>
      <c r="M341" s="61"/>
      <c r="N341" s="89"/>
      <c r="O341" s="18"/>
      <c r="P341" s="39"/>
      <c r="Q341" s="36" t="s">
        <v>10</v>
      </c>
      <c r="R341" s="36" t="s">
        <v>11</v>
      </c>
      <c r="S341" s="36"/>
      <c r="T341" s="36"/>
      <c r="U341" s="36" t="s">
        <v>1092</v>
      </c>
      <c r="V341" s="36" t="s">
        <v>1093</v>
      </c>
      <c r="W341" s="48"/>
      <c r="X341" s="26"/>
      <c r="Y341" s="42"/>
      <c r="Z341" s="42"/>
      <c r="AA341" s="43"/>
      <c r="AB341" s="43"/>
    </row>
    <row r="342" spans="1:32" s="52" customFormat="1" ht="19.5" customHeight="1" x14ac:dyDescent="0.25">
      <c r="A342" s="62"/>
      <c r="B342" s="36"/>
      <c r="C342" s="242"/>
      <c r="D342" s="242"/>
      <c r="E342" s="309"/>
      <c r="F342" s="63"/>
      <c r="G342" s="63"/>
      <c r="H342" s="62"/>
      <c r="I342" s="62"/>
      <c r="J342" s="238"/>
      <c r="K342" s="238"/>
      <c r="L342" s="62"/>
      <c r="M342" s="63"/>
      <c r="N342" s="147"/>
      <c r="O342" s="18"/>
      <c r="P342" s="62" t="s">
        <v>1094</v>
      </c>
      <c r="Q342" s="106">
        <f>SUM(Q6:Q339)</f>
        <v>0</v>
      </c>
      <c r="R342" s="106">
        <f>SUM(R6:R339)</f>
        <v>0</v>
      </c>
      <c r="S342" s="36"/>
      <c r="T342" s="36"/>
      <c r="U342" s="106">
        <f>SUM(U6:U339)</f>
        <v>0</v>
      </c>
      <c r="V342" s="106">
        <f>SUM(V6:V339)</f>
        <v>0</v>
      </c>
      <c r="W342" s="36">
        <f>SUM(W6:W339)</f>
        <v>0</v>
      </c>
      <c r="X342" s="26"/>
      <c r="Y342" s="42"/>
      <c r="Z342" s="42"/>
      <c r="AA342" s="43"/>
      <c r="AB342" s="43"/>
    </row>
    <row r="343" spans="1:32" s="52" customFormat="1" ht="19.5" customHeight="1" x14ac:dyDescent="0.25">
      <c r="A343" s="62"/>
      <c r="B343" s="36"/>
      <c r="C343" s="242"/>
      <c r="D343" s="242"/>
      <c r="E343" s="309"/>
      <c r="F343" s="63"/>
      <c r="G343" s="63"/>
      <c r="H343" s="62"/>
      <c r="I343" s="62"/>
      <c r="J343" s="238"/>
      <c r="K343" s="238"/>
      <c r="L343" s="62"/>
      <c r="M343" s="63"/>
      <c r="N343" s="147"/>
      <c r="O343" s="18"/>
      <c r="P343" s="62" t="s">
        <v>1095</v>
      </c>
      <c r="Q343" s="106">
        <f>SUMIF($H$6:$H$339,"о",$Q$6:$Q$339)</f>
        <v>0</v>
      </c>
      <c r="R343" s="106">
        <f>SUMIF($H$6:$H$339,"о",$R$6:$R$339)</f>
        <v>0</v>
      </c>
      <c r="S343" s="36"/>
      <c r="T343" s="36"/>
      <c r="U343" s="106"/>
      <c r="V343" s="106"/>
      <c r="W343" s="48"/>
      <c r="X343" s="26"/>
      <c r="Y343" s="42"/>
      <c r="Z343" s="42"/>
      <c r="AA343" s="43"/>
      <c r="AB343" s="43"/>
    </row>
    <row r="344" spans="1:32" s="52" customFormat="1" ht="19.5" customHeight="1" x14ac:dyDescent="0.25">
      <c r="A344" s="62"/>
      <c r="B344" s="36"/>
      <c r="C344" s="242"/>
      <c r="D344" s="242"/>
      <c r="E344" s="309"/>
      <c r="F344" s="63"/>
      <c r="G344" s="63"/>
      <c r="H344" s="62"/>
      <c r="I344" s="62"/>
      <c r="J344" s="238"/>
      <c r="K344" s="238"/>
      <c r="L344" s="62"/>
      <c r="M344" s="63"/>
      <c r="N344" s="147"/>
      <c r="O344" s="18"/>
      <c r="P344" s="62" t="s">
        <v>1096</v>
      </c>
      <c r="Q344" s="106">
        <f>SUMIF($H$6:$H$339,"з",$Q$6:$Q$339)</f>
        <v>0</v>
      </c>
      <c r="R344" s="106">
        <f>SUMIF($H$6:$H$339,"з",$R$6:$R$339)</f>
        <v>0</v>
      </c>
      <c r="S344" s="36"/>
      <c r="T344" s="36"/>
      <c r="U344" s="106"/>
      <c r="V344" s="106"/>
      <c r="W344" s="48"/>
      <c r="X344" s="26"/>
      <c r="Y344" s="42"/>
      <c r="Z344" s="42"/>
      <c r="AA344" s="43"/>
      <c r="AB344" s="43"/>
    </row>
    <row r="345" spans="1:32" s="52" customFormat="1" ht="19.5" customHeight="1" x14ac:dyDescent="0.25">
      <c r="A345" s="62"/>
      <c r="B345" s="36"/>
      <c r="C345" s="242"/>
      <c r="D345" s="242"/>
      <c r="E345" s="309"/>
      <c r="F345" s="63"/>
      <c r="G345" s="63"/>
      <c r="H345" s="62"/>
      <c r="I345" s="62"/>
      <c r="J345" s="238"/>
      <c r="K345" s="238"/>
      <c r="L345" s="62"/>
      <c r="M345" s="63"/>
      <c r="N345" s="147"/>
      <c r="O345" s="18"/>
      <c r="P345" s="62" t="s">
        <v>1097</v>
      </c>
      <c r="Q345" s="106">
        <f>SUMIF($H$6:$H$339,"и",$Q$6:$Q$339)</f>
        <v>0</v>
      </c>
      <c r="R345" s="106">
        <f>SUMIF($H$6:$H$339,"и",$R$6:$R$339)</f>
        <v>0</v>
      </c>
      <c r="S345" s="36"/>
      <c r="T345" s="36"/>
      <c r="U345" s="106"/>
      <c r="V345" s="106"/>
      <c r="W345" s="48"/>
      <c r="X345" s="26"/>
      <c r="Y345" s="42"/>
      <c r="Z345" s="42"/>
      <c r="AA345" s="43"/>
      <c r="AB345" s="43"/>
    </row>
    <row r="346" spans="1:32" s="52" customFormat="1" ht="37.5" customHeight="1" x14ac:dyDescent="0.25">
      <c r="A346" s="64"/>
      <c r="B346" s="65"/>
      <c r="C346" s="65"/>
      <c r="D346" s="65"/>
      <c r="E346" s="310"/>
      <c r="F346" s="66"/>
      <c r="G346" s="48"/>
      <c r="H346" s="67"/>
      <c r="I346" s="67"/>
      <c r="J346" s="67"/>
      <c r="K346" s="67"/>
      <c r="L346" s="67"/>
      <c r="M346" s="66"/>
      <c r="N346" s="89"/>
      <c r="O346" s="18"/>
      <c r="P346" s="36" t="s">
        <v>1092</v>
      </c>
      <c r="Q346" s="110">
        <f>U342</f>
        <v>0</v>
      </c>
      <c r="R346" s="111"/>
      <c r="S346" s="68"/>
      <c r="T346" s="68"/>
      <c r="U346" s="112"/>
      <c r="V346" s="112"/>
      <c r="W346" s="69"/>
      <c r="X346" s="11"/>
      <c r="Y346" s="2"/>
      <c r="Z346" s="2"/>
      <c r="AA346" s="43"/>
      <c r="AB346" s="43"/>
      <c r="AC346" s="2"/>
      <c r="AD346" s="2"/>
      <c r="AE346" s="2"/>
      <c r="AF346" s="2"/>
    </row>
    <row r="347" spans="1:32" s="52" customFormat="1" ht="37.5" customHeight="1" x14ac:dyDescent="0.25">
      <c r="A347" s="64"/>
      <c r="B347" s="65"/>
      <c r="C347" s="65"/>
      <c r="D347" s="65"/>
      <c r="E347" s="310"/>
      <c r="F347" s="66"/>
      <c r="G347" s="48"/>
      <c r="H347" s="67"/>
      <c r="I347" s="67"/>
      <c r="J347" s="67"/>
      <c r="K347" s="67"/>
      <c r="L347" s="67"/>
      <c r="M347" s="66"/>
      <c r="N347" s="89"/>
      <c r="O347" s="18"/>
      <c r="P347" s="36" t="s">
        <v>1093</v>
      </c>
      <c r="Q347" s="110">
        <f>V342</f>
        <v>0</v>
      </c>
      <c r="R347" s="111"/>
      <c r="S347" s="68"/>
      <c r="T347" s="68"/>
      <c r="U347" s="112"/>
      <c r="V347" s="112"/>
      <c r="W347" s="69"/>
      <c r="X347" s="11"/>
      <c r="Y347" s="2"/>
      <c r="Z347" s="2"/>
      <c r="AA347" s="43"/>
      <c r="AB347" s="43"/>
      <c r="AC347" s="2"/>
      <c r="AD347" s="2"/>
      <c r="AE347" s="2"/>
      <c r="AF347" s="2"/>
    </row>
    <row r="348" spans="1:32" s="52" customFormat="1" ht="23.25" x14ac:dyDescent="0.25">
      <c r="A348" s="64"/>
      <c r="B348" s="65"/>
      <c r="C348" s="65"/>
      <c r="D348" s="65"/>
      <c r="E348" s="310"/>
      <c r="F348" s="66"/>
      <c r="G348" s="48"/>
      <c r="H348" s="67"/>
      <c r="I348" s="67"/>
      <c r="J348" s="67"/>
      <c r="K348" s="67"/>
      <c r="L348" s="67"/>
      <c r="M348" s="66"/>
      <c r="N348" s="148"/>
      <c r="O348" s="9"/>
      <c r="P348" s="64"/>
      <c r="Q348" s="69"/>
      <c r="R348" s="68"/>
      <c r="S348" s="68"/>
      <c r="T348" s="68"/>
      <c r="U348" s="69"/>
      <c r="V348" s="69"/>
      <c r="W348" s="69"/>
      <c r="X348" s="11"/>
      <c r="Y348" s="2"/>
      <c r="Z348" s="2"/>
      <c r="AA348" s="2"/>
      <c r="AB348" s="2"/>
      <c r="AC348" s="2"/>
      <c r="AD348" s="2"/>
      <c r="AE348" s="2"/>
      <c r="AF348" s="2"/>
    </row>
  </sheetData>
  <autoFilter ref="A5:BB339" xr:uid="{00000000-0001-0000-0100-000000000000}"/>
  <phoneticPr fontId="3" type="noConversion"/>
  <conditionalFormatting sqref="I6:I160 I173:I340">
    <cfRule type="duplicateValues" dxfId="18" priority="7"/>
  </conditionalFormatting>
  <conditionalFormatting sqref="I161:I164 I166:I172 I165:J165">
    <cfRule type="duplicateValues" dxfId="17" priority="14"/>
  </conditionalFormatting>
  <conditionalFormatting sqref="J161:J164 J166:J172">
    <cfRule type="duplicateValues" dxfId="16" priority="19"/>
  </conditionalFormatting>
  <conditionalFormatting sqref="J173:J199 J202 J6:J160 J205:J340">
    <cfRule type="duplicateValues" dxfId="15" priority="2"/>
  </conditionalFormatting>
  <conditionalFormatting sqref="L6:L292 L294:L354">
    <cfRule type="expression" dxfId="14" priority="10">
      <formula>Z6="*"</formula>
    </cfRule>
  </conditionalFormatting>
  <conditionalFormatting sqref="O6:O340">
    <cfRule type="cellIs" dxfId="13" priority="11" operator="lessThan">
      <formula>0</formula>
    </cfRule>
    <cfRule type="cellIs" dxfId="12" priority="12" operator="greaterThan">
      <formula>0</formula>
    </cfRule>
  </conditionalFormatting>
  <conditionalFormatting sqref="Q6:Q340">
    <cfRule type="expression" dxfId="11" priority="5">
      <formula>MOD(Q6,P6)&lt;&gt;0</formula>
    </cfRule>
  </conditionalFormatting>
  <dataValidations disablePrompts="1" count="1">
    <dataValidation allowBlank="1" showInputMessage="1" showErrorMessage="1" errorTitle="Ошибка" error="Введенное значение не соответствует норме упаковки" sqref="W342 R2 Q1:Q1347" xr:uid="{00000000-0002-0000-0100-000001000000}">
      <formula1>0</formula1>
      <formula2>0</formula2>
    </dataValidation>
  </dataValidations>
  <hyperlinks>
    <hyperlink ref="D8" r:id="rId1" xr:uid="{29C247E4-BF48-4212-95CF-18728AC0F92A}"/>
  </hyperlinks>
  <pageMargins left="0.32013888888888897" right="0.32013888888888897" top="0.32013888888888897" bottom="0.32013888888888897" header="0.511811023622047" footer="0.511811023622047"/>
  <pageSetup paperSize="9" scale="41" fitToHeight="5" orientation="landscape" useFirstPageNumber="1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00"/>
  <sheetViews>
    <sheetView showZeros="0" view="pageBreakPreview" zoomScaleNormal="100" workbookViewId="0">
      <selection sqref="A1:A367"/>
    </sheetView>
  </sheetViews>
  <sheetFormatPr defaultColWidth="8.7109375" defaultRowHeight="12.75" x14ac:dyDescent="0.2"/>
  <cols>
    <col min="1" max="1" width="18.85546875" customWidth="1"/>
  </cols>
  <sheetData>
    <row r="1" spans="1:2" x14ac:dyDescent="0.2">
      <c r="A1" s="257" t="s">
        <v>17</v>
      </c>
      <c r="B1" s="245">
        <v>1</v>
      </c>
    </row>
    <row r="2" spans="1:2" x14ac:dyDescent="0.2">
      <c r="A2" s="258" t="s">
        <v>21</v>
      </c>
      <c r="B2" s="239">
        <v>1</v>
      </c>
    </row>
    <row r="3" spans="1:2" x14ac:dyDescent="0.2">
      <c r="A3" s="258" t="s">
        <v>1270</v>
      </c>
      <c r="B3" s="239">
        <v>1</v>
      </c>
    </row>
    <row r="4" spans="1:2" x14ac:dyDescent="0.2">
      <c r="A4" s="258" t="s">
        <v>25</v>
      </c>
      <c r="B4" s="239">
        <v>1</v>
      </c>
    </row>
    <row r="5" spans="1:2" x14ac:dyDescent="0.2">
      <c r="A5" s="258" t="s">
        <v>30</v>
      </c>
      <c r="B5" s="239">
        <v>1</v>
      </c>
    </row>
    <row r="6" spans="1:2" x14ac:dyDescent="0.2">
      <c r="A6" s="258" t="s">
        <v>1271</v>
      </c>
      <c r="B6" s="239">
        <v>1</v>
      </c>
    </row>
    <row r="7" spans="1:2" x14ac:dyDescent="0.2">
      <c r="A7" s="258" t="s">
        <v>35</v>
      </c>
      <c r="B7" s="239">
        <v>1</v>
      </c>
    </row>
    <row r="8" spans="1:2" x14ac:dyDescent="0.2">
      <c r="A8" s="258" t="s">
        <v>40</v>
      </c>
      <c r="B8" s="239">
        <v>1</v>
      </c>
    </row>
    <row r="9" spans="1:2" x14ac:dyDescent="0.2">
      <c r="A9" s="258" t="s">
        <v>1272</v>
      </c>
      <c r="B9" s="239">
        <v>1</v>
      </c>
    </row>
    <row r="10" spans="1:2" x14ac:dyDescent="0.2">
      <c r="A10" s="258" t="s">
        <v>44</v>
      </c>
      <c r="B10" s="239">
        <v>1</v>
      </c>
    </row>
    <row r="11" spans="1:2" x14ac:dyDescent="0.2">
      <c r="A11" s="258" t="s">
        <v>48</v>
      </c>
      <c r="B11" s="239">
        <v>1</v>
      </c>
    </row>
    <row r="12" spans="1:2" x14ac:dyDescent="0.2">
      <c r="A12" s="258" t="s">
        <v>1273</v>
      </c>
      <c r="B12" s="239">
        <v>1</v>
      </c>
    </row>
    <row r="13" spans="1:2" x14ac:dyDescent="0.2">
      <c r="A13" s="258" t="s">
        <v>52</v>
      </c>
      <c r="B13" s="239">
        <v>1</v>
      </c>
    </row>
    <row r="14" spans="1:2" x14ac:dyDescent="0.2">
      <c r="A14" s="258" t="s">
        <v>57</v>
      </c>
      <c r="B14" s="239">
        <v>1</v>
      </c>
    </row>
    <row r="15" spans="1:2" x14ac:dyDescent="0.2">
      <c r="A15" s="258" t="s">
        <v>60</v>
      </c>
      <c r="B15" s="239">
        <v>1</v>
      </c>
    </row>
    <row r="16" spans="1:2" x14ac:dyDescent="0.2">
      <c r="A16" s="258" t="s">
        <v>65</v>
      </c>
      <c r="B16" s="239">
        <v>1</v>
      </c>
    </row>
    <row r="17" spans="1:2" x14ac:dyDescent="0.2">
      <c r="A17" s="258" t="s">
        <v>1274</v>
      </c>
      <c r="B17" s="239">
        <v>1</v>
      </c>
    </row>
    <row r="18" spans="1:2" x14ac:dyDescent="0.2">
      <c r="A18" s="258" t="s">
        <v>68</v>
      </c>
      <c r="B18" s="239">
        <v>1</v>
      </c>
    </row>
    <row r="19" spans="1:2" x14ac:dyDescent="0.2">
      <c r="A19" s="258" t="s">
        <v>73</v>
      </c>
      <c r="B19" s="239">
        <v>1</v>
      </c>
    </row>
    <row r="20" spans="1:2" x14ac:dyDescent="0.2">
      <c r="A20" s="258" t="s">
        <v>1275</v>
      </c>
      <c r="B20" s="239">
        <v>1</v>
      </c>
    </row>
    <row r="21" spans="1:2" x14ac:dyDescent="0.2">
      <c r="A21" s="258" t="s">
        <v>76</v>
      </c>
      <c r="B21" s="239">
        <v>1</v>
      </c>
    </row>
    <row r="22" spans="1:2" x14ac:dyDescent="0.2">
      <c r="A22" s="258" t="s">
        <v>81</v>
      </c>
      <c r="B22" s="239">
        <v>1</v>
      </c>
    </row>
    <row r="23" spans="1:2" x14ac:dyDescent="0.2">
      <c r="A23" s="258" t="s">
        <v>1276</v>
      </c>
      <c r="B23" s="239">
        <v>1</v>
      </c>
    </row>
    <row r="24" spans="1:2" x14ac:dyDescent="0.2">
      <c r="A24" s="258" t="s">
        <v>86</v>
      </c>
      <c r="B24" s="239">
        <v>1</v>
      </c>
    </row>
    <row r="25" spans="1:2" x14ac:dyDescent="0.2">
      <c r="A25" s="258" t="s">
        <v>91</v>
      </c>
      <c r="B25" s="239">
        <v>1</v>
      </c>
    </row>
    <row r="26" spans="1:2" x14ac:dyDescent="0.2">
      <c r="A26" s="258" t="s">
        <v>1277</v>
      </c>
      <c r="B26" s="239">
        <v>1</v>
      </c>
    </row>
    <row r="27" spans="1:2" x14ac:dyDescent="0.2">
      <c r="A27" s="258" t="s">
        <v>94</v>
      </c>
      <c r="B27" s="239">
        <v>1</v>
      </c>
    </row>
    <row r="28" spans="1:2" x14ac:dyDescent="0.2">
      <c r="A28" s="258" t="s">
        <v>98</v>
      </c>
      <c r="B28" s="239">
        <v>1</v>
      </c>
    </row>
    <row r="29" spans="1:2" x14ac:dyDescent="0.2">
      <c r="A29" s="258" t="s">
        <v>1278</v>
      </c>
      <c r="B29" s="239">
        <v>1</v>
      </c>
    </row>
    <row r="30" spans="1:2" x14ac:dyDescent="0.2">
      <c r="A30" s="258" t="s">
        <v>102</v>
      </c>
      <c r="B30" s="239">
        <v>1</v>
      </c>
    </row>
    <row r="31" spans="1:2" x14ac:dyDescent="0.2">
      <c r="A31" s="258" t="s">
        <v>105</v>
      </c>
      <c r="B31" s="239">
        <v>1</v>
      </c>
    </row>
    <row r="32" spans="1:2" x14ac:dyDescent="0.2">
      <c r="A32" s="258" t="s">
        <v>108</v>
      </c>
      <c r="B32" s="239">
        <v>1</v>
      </c>
    </row>
    <row r="33" spans="1:2" x14ac:dyDescent="0.2">
      <c r="A33" s="258" t="s">
        <v>112</v>
      </c>
      <c r="B33" s="239">
        <v>1</v>
      </c>
    </row>
    <row r="34" spans="1:2" x14ac:dyDescent="0.2">
      <c r="A34" s="258" t="s">
        <v>117</v>
      </c>
      <c r="B34" s="239">
        <v>1</v>
      </c>
    </row>
    <row r="35" spans="1:2" x14ac:dyDescent="0.2">
      <c r="A35" s="258" t="s">
        <v>122</v>
      </c>
      <c r="B35" s="239">
        <v>1</v>
      </c>
    </row>
    <row r="36" spans="1:2" x14ac:dyDescent="0.2">
      <c r="A36" s="258" t="s">
        <v>126</v>
      </c>
      <c r="B36" s="239">
        <v>1</v>
      </c>
    </row>
    <row r="37" spans="1:2" x14ac:dyDescent="0.2">
      <c r="A37" s="258" t="s">
        <v>130</v>
      </c>
      <c r="B37" s="239">
        <v>1</v>
      </c>
    </row>
    <row r="38" spans="1:2" x14ac:dyDescent="0.2">
      <c r="A38" s="258" t="s">
        <v>134</v>
      </c>
      <c r="B38" s="239">
        <v>1</v>
      </c>
    </row>
    <row r="39" spans="1:2" x14ac:dyDescent="0.2">
      <c r="A39" s="258" t="s">
        <v>138</v>
      </c>
      <c r="B39" s="239">
        <v>1</v>
      </c>
    </row>
    <row r="40" spans="1:2" x14ac:dyDescent="0.2">
      <c r="A40" s="258" t="s">
        <v>142</v>
      </c>
      <c r="B40" s="239">
        <v>1</v>
      </c>
    </row>
    <row r="41" spans="1:2" x14ac:dyDescent="0.2">
      <c r="A41" s="258" t="s">
        <v>146</v>
      </c>
      <c r="B41" s="239">
        <v>1</v>
      </c>
    </row>
    <row r="42" spans="1:2" x14ac:dyDescent="0.2">
      <c r="A42" s="258" t="s">
        <v>150</v>
      </c>
      <c r="B42" s="239">
        <v>1</v>
      </c>
    </row>
    <row r="43" spans="1:2" x14ac:dyDescent="0.2">
      <c r="A43" s="258" t="s">
        <v>154</v>
      </c>
      <c r="B43" s="239">
        <v>1</v>
      </c>
    </row>
    <row r="44" spans="1:2" x14ac:dyDescent="0.2">
      <c r="A44" s="258" t="s">
        <v>158</v>
      </c>
      <c r="B44" s="239">
        <v>1</v>
      </c>
    </row>
    <row r="45" spans="1:2" x14ac:dyDescent="0.2">
      <c r="A45" s="258" t="s">
        <v>1279</v>
      </c>
      <c r="B45" s="239">
        <v>1</v>
      </c>
    </row>
    <row r="46" spans="1:2" x14ac:dyDescent="0.2">
      <c r="A46" s="258" t="s">
        <v>161</v>
      </c>
      <c r="B46" s="239">
        <v>1</v>
      </c>
    </row>
    <row r="47" spans="1:2" x14ac:dyDescent="0.2">
      <c r="A47" s="258" t="s">
        <v>165</v>
      </c>
      <c r="B47" s="239">
        <v>1</v>
      </c>
    </row>
    <row r="48" spans="1:2" x14ac:dyDescent="0.2">
      <c r="A48" s="258" t="s">
        <v>169</v>
      </c>
      <c r="B48" s="239">
        <v>1</v>
      </c>
    </row>
    <row r="49" spans="1:2" x14ac:dyDescent="0.2">
      <c r="A49" s="258" t="s">
        <v>173</v>
      </c>
      <c r="B49" s="239">
        <v>1</v>
      </c>
    </row>
    <row r="50" spans="1:2" x14ac:dyDescent="0.2">
      <c r="A50" s="258" t="s">
        <v>177</v>
      </c>
      <c r="B50" s="239">
        <v>1</v>
      </c>
    </row>
    <row r="51" spans="1:2" x14ac:dyDescent="0.2">
      <c r="A51" s="258" t="s">
        <v>181</v>
      </c>
      <c r="B51" s="239">
        <v>1</v>
      </c>
    </row>
    <row r="52" spans="1:2" x14ac:dyDescent="0.2">
      <c r="A52" s="258" t="s">
        <v>185</v>
      </c>
      <c r="B52" s="239">
        <v>1</v>
      </c>
    </row>
    <row r="53" spans="1:2" x14ac:dyDescent="0.2">
      <c r="A53" s="258" t="s">
        <v>190</v>
      </c>
      <c r="B53" s="239">
        <v>1</v>
      </c>
    </row>
    <row r="54" spans="1:2" x14ac:dyDescent="0.2">
      <c r="A54" s="258" t="s">
        <v>194</v>
      </c>
      <c r="B54" s="239">
        <v>1</v>
      </c>
    </row>
    <row r="55" spans="1:2" x14ac:dyDescent="0.2">
      <c r="A55" s="258" t="s">
        <v>198</v>
      </c>
      <c r="B55" s="239">
        <v>1</v>
      </c>
    </row>
    <row r="56" spans="1:2" x14ac:dyDescent="0.2">
      <c r="A56" s="258" t="s">
        <v>202</v>
      </c>
      <c r="B56" s="239">
        <v>1</v>
      </c>
    </row>
    <row r="57" spans="1:2" x14ac:dyDescent="0.2">
      <c r="A57" s="258" t="s">
        <v>207</v>
      </c>
      <c r="B57" s="239">
        <v>1</v>
      </c>
    </row>
    <row r="58" spans="1:2" x14ac:dyDescent="0.2">
      <c r="A58" s="258" t="s">
        <v>211</v>
      </c>
      <c r="B58" s="239">
        <v>1</v>
      </c>
    </row>
    <row r="59" spans="1:2" x14ac:dyDescent="0.2">
      <c r="A59" s="258" t="s">
        <v>215</v>
      </c>
      <c r="B59" s="239">
        <v>1</v>
      </c>
    </row>
    <row r="60" spans="1:2" x14ac:dyDescent="0.2">
      <c r="A60" s="259" t="s">
        <v>219</v>
      </c>
      <c r="B60" s="239">
        <v>1</v>
      </c>
    </row>
    <row r="61" spans="1:2" x14ac:dyDescent="0.2">
      <c r="A61" s="259" t="s">
        <v>222</v>
      </c>
      <c r="B61" s="239">
        <v>1</v>
      </c>
    </row>
    <row r="62" spans="1:2" x14ac:dyDescent="0.2">
      <c r="A62" s="259" t="s">
        <v>225</v>
      </c>
      <c r="B62" s="239">
        <v>1</v>
      </c>
    </row>
    <row r="63" spans="1:2" x14ac:dyDescent="0.2">
      <c r="A63" s="259" t="s">
        <v>228</v>
      </c>
      <c r="B63" s="239">
        <v>1</v>
      </c>
    </row>
    <row r="64" spans="1:2" x14ac:dyDescent="0.2">
      <c r="A64" s="258" t="s">
        <v>231</v>
      </c>
      <c r="B64" s="239">
        <v>1</v>
      </c>
    </row>
    <row r="65" spans="1:2" x14ac:dyDescent="0.2">
      <c r="A65" s="258" t="s">
        <v>235</v>
      </c>
      <c r="B65" s="239">
        <v>1</v>
      </c>
    </row>
    <row r="66" spans="1:2" x14ac:dyDescent="0.2">
      <c r="A66" s="258" t="s">
        <v>239</v>
      </c>
      <c r="B66" s="239">
        <v>1</v>
      </c>
    </row>
    <row r="67" spans="1:2" x14ac:dyDescent="0.2">
      <c r="A67" s="258" t="s">
        <v>1280</v>
      </c>
      <c r="B67" s="239">
        <v>1</v>
      </c>
    </row>
    <row r="68" spans="1:2" x14ac:dyDescent="0.2">
      <c r="A68" s="258" t="s">
        <v>243</v>
      </c>
      <c r="B68" s="239">
        <v>1</v>
      </c>
    </row>
    <row r="69" spans="1:2" x14ac:dyDescent="0.2">
      <c r="A69" s="258" t="s">
        <v>1281</v>
      </c>
      <c r="B69" s="239">
        <v>1</v>
      </c>
    </row>
    <row r="70" spans="1:2" x14ac:dyDescent="0.2">
      <c r="A70" s="258" t="s">
        <v>247</v>
      </c>
      <c r="B70" s="239">
        <v>1</v>
      </c>
    </row>
    <row r="71" spans="1:2" x14ac:dyDescent="0.2">
      <c r="A71" s="258" t="s">
        <v>252</v>
      </c>
      <c r="B71" s="239">
        <v>1</v>
      </c>
    </row>
    <row r="72" spans="1:2" x14ac:dyDescent="0.2">
      <c r="A72" s="258" t="s">
        <v>1282</v>
      </c>
      <c r="B72" s="239">
        <v>1</v>
      </c>
    </row>
    <row r="73" spans="1:2" x14ac:dyDescent="0.2">
      <c r="A73" s="258" t="s">
        <v>255</v>
      </c>
      <c r="B73" s="239">
        <v>1</v>
      </c>
    </row>
    <row r="74" spans="1:2" x14ac:dyDescent="0.2">
      <c r="A74" s="258" t="s">
        <v>259</v>
      </c>
      <c r="B74" s="239">
        <v>1</v>
      </c>
    </row>
    <row r="75" spans="1:2" x14ac:dyDescent="0.2">
      <c r="A75" s="258" t="s">
        <v>262</v>
      </c>
      <c r="B75" s="239">
        <v>1</v>
      </c>
    </row>
    <row r="76" spans="1:2" x14ac:dyDescent="0.2">
      <c r="A76" s="258" t="s">
        <v>266</v>
      </c>
      <c r="B76" s="239">
        <v>1</v>
      </c>
    </row>
    <row r="77" spans="1:2" x14ac:dyDescent="0.2">
      <c r="A77" s="258" t="s">
        <v>270</v>
      </c>
      <c r="B77" s="239">
        <v>1</v>
      </c>
    </row>
    <row r="78" spans="1:2" x14ac:dyDescent="0.2">
      <c r="A78" s="258" t="s">
        <v>274</v>
      </c>
      <c r="B78" s="239">
        <v>1</v>
      </c>
    </row>
    <row r="79" spans="1:2" x14ac:dyDescent="0.2">
      <c r="A79" s="258" t="s">
        <v>278</v>
      </c>
      <c r="B79" s="239">
        <v>1</v>
      </c>
    </row>
    <row r="80" spans="1:2" x14ac:dyDescent="0.2">
      <c r="A80" s="258" t="s">
        <v>281</v>
      </c>
      <c r="B80" s="239">
        <v>1</v>
      </c>
    </row>
    <row r="81" spans="1:2" x14ac:dyDescent="0.2">
      <c r="A81" s="258" t="s">
        <v>285</v>
      </c>
      <c r="B81" s="239">
        <v>1</v>
      </c>
    </row>
    <row r="82" spans="1:2" x14ac:dyDescent="0.2">
      <c r="A82" s="258" t="s">
        <v>289</v>
      </c>
      <c r="B82" s="239">
        <v>1</v>
      </c>
    </row>
    <row r="83" spans="1:2" x14ac:dyDescent="0.2">
      <c r="A83" s="258" t="s">
        <v>293</v>
      </c>
      <c r="B83" s="239">
        <v>1</v>
      </c>
    </row>
    <row r="84" spans="1:2" x14ac:dyDescent="0.2">
      <c r="A84" s="258" t="s">
        <v>297</v>
      </c>
      <c r="B84" s="239">
        <v>1</v>
      </c>
    </row>
    <row r="85" spans="1:2" x14ac:dyDescent="0.2">
      <c r="A85" s="258" t="s">
        <v>301</v>
      </c>
      <c r="B85" s="239">
        <v>1</v>
      </c>
    </row>
    <row r="86" spans="1:2" x14ac:dyDescent="0.2">
      <c r="A86" s="258" t="s">
        <v>305</v>
      </c>
      <c r="B86" s="239">
        <v>1</v>
      </c>
    </row>
    <row r="87" spans="1:2" x14ac:dyDescent="0.2">
      <c r="A87" s="258" t="s">
        <v>309</v>
      </c>
      <c r="B87" s="239">
        <v>1</v>
      </c>
    </row>
    <row r="88" spans="1:2" x14ac:dyDescent="0.2">
      <c r="A88" s="258" t="s">
        <v>313</v>
      </c>
      <c r="B88" s="239">
        <v>1</v>
      </c>
    </row>
    <row r="89" spans="1:2" x14ac:dyDescent="0.2">
      <c r="A89" s="258" t="s">
        <v>317</v>
      </c>
      <c r="B89" s="239">
        <v>1</v>
      </c>
    </row>
    <row r="90" spans="1:2" x14ac:dyDescent="0.2">
      <c r="A90" s="258" t="s">
        <v>321</v>
      </c>
      <c r="B90" s="239">
        <v>1</v>
      </c>
    </row>
    <row r="91" spans="1:2" x14ac:dyDescent="0.2">
      <c r="A91" s="258" t="s">
        <v>326</v>
      </c>
      <c r="B91" s="239">
        <v>1</v>
      </c>
    </row>
    <row r="92" spans="1:2" x14ac:dyDescent="0.2">
      <c r="A92" s="258" t="s">
        <v>330</v>
      </c>
      <c r="B92" s="239">
        <v>1</v>
      </c>
    </row>
    <row r="93" spans="1:2" x14ac:dyDescent="0.2">
      <c r="A93" s="258" t="s">
        <v>333</v>
      </c>
      <c r="B93" s="239">
        <v>1</v>
      </c>
    </row>
    <row r="94" spans="1:2" x14ac:dyDescent="0.2">
      <c r="A94" s="258" t="s">
        <v>336</v>
      </c>
      <c r="B94" s="239">
        <v>1</v>
      </c>
    </row>
    <row r="95" spans="1:2" x14ac:dyDescent="0.2">
      <c r="A95" s="258" t="s">
        <v>340</v>
      </c>
      <c r="B95" s="239">
        <v>1</v>
      </c>
    </row>
    <row r="96" spans="1:2" x14ac:dyDescent="0.2">
      <c r="A96" s="258" t="s">
        <v>344</v>
      </c>
      <c r="B96" s="239">
        <v>1</v>
      </c>
    </row>
    <row r="97" spans="1:2" x14ac:dyDescent="0.2">
      <c r="A97" s="258" t="s">
        <v>347</v>
      </c>
      <c r="B97" s="239">
        <v>1</v>
      </c>
    </row>
    <row r="98" spans="1:2" x14ac:dyDescent="0.2">
      <c r="A98" s="258" t="s">
        <v>350</v>
      </c>
      <c r="B98" s="239">
        <v>1</v>
      </c>
    </row>
    <row r="99" spans="1:2" x14ac:dyDescent="0.2">
      <c r="A99" s="258" t="s">
        <v>353</v>
      </c>
      <c r="B99" s="239">
        <v>1</v>
      </c>
    </row>
    <row r="100" spans="1:2" x14ac:dyDescent="0.2">
      <c r="A100" s="258" t="s">
        <v>356</v>
      </c>
      <c r="B100" s="239">
        <v>1</v>
      </c>
    </row>
    <row r="101" spans="1:2" x14ac:dyDescent="0.2">
      <c r="A101" s="258" t="s">
        <v>1283</v>
      </c>
      <c r="B101" s="239">
        <v>1</v>
      </c>
    </row>
    <row r="102" spans="1:2" x14ac:dyDescent="0.2">
      <c r="A102" s="258" t="s">
        <v>359</v>
      </c>
      <c r="B102" s="239">
        <v>1</v>
      </c>
    </row>
    <row r="103" spans="1:2" x14ac:dyDescent="0.2">
      <c r="A103" s="258" t="s">
        <v>362</v>
      </c>
      <c r="B103" s="239">
        <v>1</v>
      </c>
    </row>
    <row r="104" spans="1:2" x14ac:dyDescent="0.2">
      <c r="A104" s="258" t="s">
        <v>365</v>
      </c>
      <c r="B104" s="239">
        <v>1</v>
      </c>
    </row>
    <row r="105" spans="1:2" x14ac:dyDescent="0.2">
      <c r="A105" s="258" t="s">
        <v>367</v>
      </c>
      <c r="B105" s="239">
        <v>1</v>
      </c>
    </row>
    <row r="106" spans="1:2" x14ac:dyDescent="0.2">
      <c r="A106" s="258" t="s">
        <v>370</v>
      </c>
      <c r="B106" s="239">
        <v>1</v>
      </c>
    </row>
    <row r="107" spans="1:2" x14ac:dyDescent="0.2">
      <c r="A107" s="258" t="s">
        <v>373</v>
      </c>
      <c r="B107" s="239">
        <v>1</v>
      </c>
    </row>
    <row r="108" spans="1:2" x14ac:dyDescent="0.2">
      <c r="A108" s="258" t="s">
        <v>376</v>
      </c>
      <c r="B108" s="239">
        <v>1</v>
      </c>
    </row>
    <row r="109" spans="1:2" x14ac:dyDescent="0.2">
      <c r="A109" s="258" t="s">
        <v>379</v>
      </c>
      <c r="B109" s="239">
        <v>1</v>
      </c>
    </row>
    <row r="110" spans="1:2" x14ac:dyDescent="0.2">
      <c r="A110" s="260" t="s">
        <v>1284</v>
      </c>
      <c r="B110" s="239">
        <v>1</v>
      </c>
    </row>
    <row r="111" spans="1:2" x14ac:dyDescent="0.2">
      <c r="A111" s="258" t="s">
        <v>383</v>
      </c>
      <c r="B111" s="239">
        <v>1</v>
      </c>
    </row>
    <row r="112" spans="1:2" x14ac:dyDescent="0.2">
      <c r="A112" s="258" t="s">
        <v>386</v>
      </c>
      <c r="B112" s="239">
        <v>1</v>
      </c>
    </row>
    <row r="113" spans="1:2" x14ac:dyDescent="0.2">
      <c r="A113" s="258" t="s">
        <v>389</v>
      </c>
      <c r="B113" s="239">
        <v>1</v>
      </c>
    </row>
    <row r="114" spans="1:2" x14ac:dyDescent="0.2">
      <c r="A114" s="258" t="s">
        <v>392</v>
      </c>
      <c r="B114" s="239">
        <v>1</v>
      </c>
    </row>
    <row r="115" spans="1:2" x14ac:dyDescent="0.2">
      <c r="A115" s="260" t="s">
        <v>1285</v>
      </c>
      <c r="B115" s="239">
        <v>1</v>
      </c>
    </row>
    <row r="116" spans="1:2" x14ac:dyDescent="0.2">
      <c r="A116" s="258" t="s">
        <v>1171</v>
      </c>
      <c r="B116" s="239">
        <v>1</v>
      </c>
    </row>
    <row r="117" spans="1:2" x14ac:dyDescent="0.2">
      <c r="A117" s="258" t="s">
        <v>1172</v>
      </c>
      <c r="B117" s="239">
        <v>1</v>
      </c>
    </row>
    <row r="118" spans="1:2" x14ac:dyDescent="0.2">
      <c r="A118" s="258" t="s">
        <v>1252</v>
      </c>
      <c r="B118" s="239">
        <v>1</v>
      </c>
    </row>
    <row r="119" spans="1:2" x14ac:dyDescent="0.2">
      <c r="A119" s="258" t="s">
        <v>1253</v>
      </c>
      <c r="B119" s="239">
        <v>1</v>
      </c>
    </row>
    <row r="120" spans="1:2" x14ac:dyDescent="0.2">
      <c r="A120" s="258" t="s">
        <v>395</v>
      </c>
      <c r="B120" s="239">
        <v>1</v>
      </c>
    </row>
    <row r="121" spans="1:2" x14ac:dyDescent="0.2">
      <c r="A121" s="258" t="s">
        <v>398</v>
      </c>
      <c r="B121" s="239">
        <v>1</v>
      </c>
    </row>
    <row r="122" spans="1:2" x14ac:dyDescent="0.2">
      <c r="A122" s="258" t="s">
        <v>401</v>
      </c>
      <c r="B122" s="239">
        <v>1</v>
      </c>
    </row>
    <row r="123" spans="1:2" x14ac:dyDescent="0.2">
      <c r="A123" s="258" t="s">
        <v>404</v>
      </c>
      <c r="B123" s="239">
        <v>1</v>
      </c>
    </row>
    <row r="124" spans="1:2" x14ac:dyDescent="0.2">
      <c r="A124" s="260" t="s">
        <v>1286</v>
      </c>
      <c r="B124" s="239">
        <v>1</v>
      </c>
    </row>
    <row r="125" spans="1:2" x14ac:dyDescent="0.2">
      <c r="A125" s="260" t="s">
        <v>1287</v>
      </c>
      <c r="B125" s="239">
        <v>1</v>
      </c>
    </row>
    <row r="126" spans="1:2" x14ac:dyDescent="0.2">
      <c r="A126" s="260" t="s">
        <v>1288</v>
      </c>
      <c r="B126" s="239">
        <v>1</v>
      </c>
    </row>
    <row r="127" spans="1:2" x14ac:dyDescent="0.2">
      <c r="A127" s="260" t="s">
        <v>1289</v>
      </c>
      <c r="B127" s="239">
        <v>1</v>
      </c>
    </row>
    <row r="128" spans="1:2" x14ac:dyDescent="0.2">
      <c r="A128" s="258" t="s">
        <v>408</v>
      </c>
      <c r="B128" s="239">
        <v>1</v>
      </c>
    </row>
    <row r="129" spans="1:2" x14ac:dyDescent="0.2">
      <c r="A129" s="258" t="s">
        <v>411</v>
      </c>
      <c r="B129" s="239">
        <v>1</v>
      </c>
    </row>
    <row r="130" spans="1:2" x14ac:dyDescent="0.2">
      <c r="A130" s="258" t="s">
        <v>414</v>
      </c>
      <c r="B130" s="239">
        <v>1</v>
      </c>
    </row>
    <row r="131" spans="1:2" x14ac:dyDescent="0.2">
      <c r="A131" s="258" t="s">
        <v>417</v>
      </c>
      <c r="B131" s="239">
        <v>1</v>
      </c>
    </row>
    <row r="132" spans="1:2" x14ac:dyDescent="0.2">
      <c r="A132" s="258" t="s">
        <v>420</v>
      </c>
      <c r="B132" s="239">
        <v>1</v>
      </c>
    </row>
    <row r="133" spans="1:2" x14ac:dyDescent="0.2">
      <c r="A133" s="258" t="s">
        <v>423</v>
      </c>
      <c r="B133" s="239">
        <v>1</v>
      </c>
    </row>
    <row r="134" spans="1:2" x14ac:dyDescent="0.2">
      <c r="A134" s="258" t="s">
        <v>426</v>
      </c>
      <c r="B134" s="239">
        <v>1</v>
      </c>
    </row>
    <row r="135" spans="1:2" x14ac:dyDescent="0.2">
      <c r="A135" s="258" t="s">
        <v>429</v>
      </c>
      <c r="B135" s="239">
        <v>1</v>
      </c>
    </row>
    <row r="136" spans="1:2" x14ac:dyDescent="0.2">
      <c r="A136" s="258" t="s">
        <v>432</v>
      </c>
      <c r="B136" s="239">
        <v>1</v>
      </c>
    </row>
    <row r="137" spans="1:2" x14ac:dyDescent="0.2">
      <c r="A137" s="258" t="s">
        <v>435</v>
      </c>
      <c r="B137" s="239">
        <v>1</v>
      </c>
    </row>
    <row r="138" spans="1:2" x14ac:dyDescent="0.2">
      <c r="A138" s="258" t="s">
        <v>438</v>
      </c>
      <c r="B138" s="239">
        <v>1</v>
      </c>
    </row>
    <row r="139" spans="1:2" x14ac:dyDescent="0.2">
      <c r="A139" s="258" t="s">
        <v>441</v>
      </c>
      <c r="B139" s="239">
        <v>1</v>
      </c>
    </row>
    <row r="140" spans="1:2" x14ac:dyDescent="0.2">
      <c r="A140" s="258" t="s">
        <v>444</v>
      </c>
      <c r="B140" s="239">
        <v>1</v>
      </c>
    </row>
    <row r="141" spans="1:2" x14ac:dyDescent="0.2">
      <c r="A141" s="258" t="s">
        <v>447</v>
      </c>
      <c r="B141" s="239">
        <v>1</v>
      </c>
    </row>
    <row r="142" spans="1:2" x14ac:dyDescent="0.2">
      <c r="A142" s="258" t="s">
        <v>450</v>
      </c>
      <c r="B142" s="239">
        <v>1</v>
      </c>
    </row>
    <row r="143" spans="1:2" x14ac:dyDescent="0.2">
      <c r="A143" s="258" t="s">
        <v>453</v>
      </c>
      <c r="B143" s="239">
        <v>1</v>
      </c>
    </row>
    <row r="144" spans="1:2" x14ac:dyDescent="0.2">
      <c r="A144" s="258" t="s">
        <v>456</v>
      </c>
      <c r="B144" s="239">
        <v>1</v>
      </c>
    </row>
    <row r="145" spans="1:2" x14ac:dyDescent="0.2">
      <c r="A145" s="258" t="s">
        <v>459</v>
      </c>
      <c r="B145" s="239">
        <v>1</v>
      </c>
    </row>
    <row r="146" spans="1:2" x14ac:dyDescent="0.2">
      <c r="A146" s="258" t="s">
        <v>462</v>
      </c>
      <c r="B146" s="239">
        <v>1</v>
      </c>
    </row>
    <row r="147" spans="1:2" x14ac:dyDescent="0.2">
      <c r="A147" s="258" t="s">
        <v>464</v>
      </c>
      <c r="B147" s="239">
        <v>1</v>
      </c>
    </row>
    <row r="148" spans="1:2" x14ac:dyDescent="0.2">
      <c r="A148" s="258" t="s">
        <v>467</v>
      </c>
      <c r="B148" s="239">
        <v>1</v>
      </c>
    </row>
    <row r="149" spans="1:2" x14ac:dyDescent="0.2">
      <c r="A149" s="259" t="s">
        <v>471</v>
      </c>
      <c r="B149" s="239">
        <v>1</v>
      </c>
    </row>
    <row r="150" spans="1:2" x14ac:dyDescent="0.2">
      <c r="A150" s="258" t="s">
        <v>474</v>
      </c>
      <c r="B150" s="239">
        <v>1</v>
      </c>
    </row>
    <row r="151" spans="1:2" x14ac:dyDescent="0.2">
      <c r="A151" s="258" t="s">
        <v>478</v>
      </c>
      <c r="B151" s="239">
        <v>1</v>
      </c>
    </row>
    <row r="152" spans="1:2" x14ac:dyDescent="0.2">
      <c r="A152" s="258" t="s">
        <v>482</v>
      </c>
      <c r="B152" s="239">
        <v>1</v>
      </c>
    </row>
    <row r="153" spans="1:2" x14ac:dyDescent="0.2">
      <c r="A153" s="258" t="s">
        <v>486</v>
      </c>
      <c r="B153" s="239">
        <v>1</v>
      </c>
    </row>
    <row r="154" spans="1:2" x14ac:dyDescent="0.2">
      <c r="A154" s="258" t="s">
        <v>489</v>
      </c>
      <c r="B154" s="239">
        <v>1</v>
      </c>
    </row>
    <row r="155" spans="1:2" x14ac:dyDescent="0.2">
      <c r="A155" s="258" t="s">
        <v>492</v>
      </c>
      <c r="B155" s="239">
        <v>1</v>
      </c>
    </row>
    <row r="156" spans="1:2" x14ac:dyDescent="0.2">
      <c r="A156" s="258" t="s">
        <v>495</v>
      </c>
      <c r="B156" s="239">
        <v>1</v>
      </c>
    </row>
    <row r="157" spans="1:2" x14ac:dyDescent="0.2">
      <c r="A157" s="258" t="s">
        <v>498</v>
      </c>
      <c r="B157" s="239">
        <v>1</v>
      </c>
    </row>
    <row r="158" spans="1:2" x14ac:dyDescent="0.2">
      <c r="A158" s="258" t="s">
        <v>1290</v>
      </c>
      <c r="B158" s="239">
        <v>1</v>
      </c>
    </row>
    <row r="159" spans="1:2" x14ac:dyDescent="0.2">
      <c r="A159" s="258" t="s">
        <v>1291</v>
      </c>
      <c r="B159" s="239">
        <v>1</v>
      </c>
    </row>
    <row r="160" spans="1:2" x14ac:dyDescent="0.2">
      <c r="A160" s="258" t="s">
        <v>1292</v>
      </c>
      <c r="B160" s="239">
        <v>1</v>
      </c>
    </row>
    <row r="161" spans="1:2" x14ac:dyDescent="0.2">
      <c r="A161" s="258" t="s">
        <v>501</v>
      </c>
      <c r="B161" s="239">
        <v>1</v>
      </c>
    </row>
    <row r="162" spans="1:2" x14ac:dyDescent="0.2">
      <c r="A162" s="258" t="s">
        <v>504</v>
      </c>
      <c r="B162" s="239">
        <v>1</v>
      </c>
    </row>
    <row r="163" spans="1:2" x14ac:dyDescent="0.2">
      <c r="A163" s="258" t="s">
        <v>507</v>
      </c>
      <c r="B163" s="239">
        <v>1</v>
      </c>
    </row>
    <row r="164" spans="1:2" x14ac:dyDescent="0.2">
      <c r="A164" s="258" t="s">
        <v>510</v>
      </c>
      <c r="B164" s="239">
        <v>1</v>
      </c>
    </row>
    <row r="165" spans="1:2" x14ac:dyDescent="0.2">
      <c r="A165" s="258" t="s">
        <v>513</v>
      </c>
      <c r="B165" s="239">
        <v>1</v>
      </c>
    </row>
    <row r="166" spans="1:2" x14ac:dyDescent="0.2">
      <c r="A166" s="258" t="s">
        <v>517</v>
      </c>
      <c r="B166" s="239">
        <v>1</v>
      </c>
    </row>
    <row r="167" spans="1:2" x14ac:dyDescent="0.2">
      <c r="A167" s="259" t="s">
        <v>520</v>
      </c>
      <c r="B167" s="239">
        <v>1</v>
      </c>
    </row>
    <row r="168" spans="1:2" x14ac:dyDescent="0.2">
      <c r="A168" s="258" t="s">
        <v>523</v>
      </c>
      <c r="B168" s="239">
        <v>1</v>
      </c>
    </row>
    <row r="169" spans="1:2" x14ac:dyDescent="0.2">
      <c r="A169" s="258" t="s">
        <v>526</v>
      </c>
      <c r="B169" s="239">
        <v>1</v>
      </c>
    </row>
    <row r="170" spans="1:2" x14ac:dyDescent="0.2">
      <c r="A170" s="258" t="s">
        <v>528</v>
      </c>
      <c r="B170" s="239">
        <v>1</v>
      </c>
    </row>
    <row r="171" spans="1:2" x14ac:dyDescent="0.2">
      <c r="A171" s="258" t="s">
        <v>531</v>
      </c>
      <c r="B171" s="239">
        <v>1</v>
      </c>
    </row>
    <row r="172" spans="1:2" x14ac:dyDescent="0.2">
      <c r="A172" s="258" t="s">
        <v>535</v>
      </c>
      <c r="B172" s="239">
        <v>1</v>
      </c>
    </row>
    <row r="173" spans="1:2" ht="13.5" thickBot="1" x14ac:dyDescent="0.25">
      <c r="A173" s="258" t="s">
        <v>538</v>
      </c>
      <c r="B173" s="239">
        <v>1</v>
      </c>
    </row>
    <row r="174" spans="1:2" ht="13.5" thickBot="1" x14ac:dyDescent="0.25">
      <c r="A174" s="261"/>
      <c r="B174" s="239">
        <v>1</v>
      </c>
    </row>
    <row r="175" spans="1:2" x14ac:dyDescent="0.2">
      <c r="A175" s="257" t="s">
        <v>542</v>
      </c>
      <c r="B175" s="239">
        <v>1</v>
      </c>
    </row>
    <row r="176" spans="1:2" x14ac:dyDescent="0.2">
      <c r="A176" s="258" t="s">
        <v>545</v>
      </c>
      <c r="B176" s="239">
        <v>1</v>
      </c>
    </row>
    <row r="177" spans="1:2" x14ac:dyDescent="0.2">
      <c r="A177" s="258" t="s">
        <v>548</v>
      </c>
      <c r="B177" s="239">
        <v>1</v>
      </c>
    </row>
    <row r="178" spans="1:2" x14ac:dyDescent="0.2">
      <c r="A178" s="258" t="s">
        <v>1211</v>
      </c>
      <c r="B178" s="239">
        <v>1</v>
      </c>
    </row>
    <row r="179" spans="1:2" x14ac:dyDescent="0.2">
      <c r="A179" s="258" t="s">
        <v>1212</v>
      </c>
      <c r="B179" s="239">
        <v>1</v>
      </c>
    </row>
    <row r="180" spans="1:2" x14ac:dyDescent="0.2">
      <c r="A180" s="258" t="s">
        <v>552</v>
      </c>
      <c r="B180" s="239">
        <v>1</v>
      </c>
    </row>
    <row r="181" spans="1:2" x14ac:dyDescent="0.2">
      <c r="A181" s="258" t="s">
        <v>556</v>
      </c>
      <c r="B181" s="239">
        <v>1</v>
      </c>
    </row>
    <row r="182" spans="1:2" x14ac:dyDescent="0.2">
      <c r="A182" s="258" t="s">
        <v>560</v>
      </c>
      <c r="B182" s="239">
        <v>1</v>
      </c>
    </row>
    <row r="183" spans="1:2" ht="13.5" thickBot="1" x14ac:dyDescent="0.25">
      <c r="A183" s="258" t="s">
        <v>564</v>
      </c>
      <c r="B183" s="239">
        <v>1</v>
      </c>
    </row>
    <row r="184" spans="1:2" ht="13.5" thickBot="1" x14ac:dyDescent="0.25">
      <c r="A184" s="261"/>
      <c r="B184" s="239">
        <v>1</v>
      </c>
    </row>
    <row r="185" spans="1:2" x14ac:dyDescent="0.2">
      <c r="A185" s="257" t="s">
        <v>1293</v>
      </c>
      <c r="B185" s="239">
        <v>1</v>
      </c>
    </row>
    <row r="186" spans="1:2" x14ac:dyDescent="0.2">
      <c r="A186" s="258" t="s">
        <v>1294</v>
      </c>
      <c r="B186" s="239">
        <v>1</v>
      </c>
    </row>
    <row r="187" spans="1:2" x14ac:dyDescent="0.2">
      <c r="A187" s="258" t="s">
        <v>1295</v>
      </c>
      <c r="B187" s="239">
        <v>1</v>
      </c>
    </row>
    <row r="188" spans="1:2" x14ac:dyDescent="0.2">
      <c r="A188" s="258" t="s">
        <v>1296</v>
      </c>
      <c r="B188" s="239">
        <v>1</v>
      </c>
    </row>
    <row r="189" spans="1:2" x14ac:dyDescent="0.2">
      <c r="A189" s="258" t="s">
        <v>568</v>
      </c>
      <c r="B189" s="239">
        <v>1</v>
      </c>
    </row>
    <row r="190" spans="1:2" x14ac:dyDescent="0.2">
      <c r="A190" s="259" t="s">
        <v>575</v>
      </c>
      <c r="B190" s="239">
        <v>1</v>
      </c>
    </row>
    <row r="191" spans="1:2" x14ac:dyDescent="0.2">
      <c r="A191" s="258" t="s">
        <v>579</v>
      </c>
      <c r="B191" s="239">
        <v>1</v>
      </c>
    </row>
    <row r="192" spans="1:2" x14ac:dyDescent="0.2">
      <c r="A192" s="258" t="s">
        <v>572</v>
      </c>
      <c r="B192" s="239">
        <v>1</v>
      </c>
    </row>
    <row r="193" spans="1:2" x14ac:dyDescent="0.2">
      <c r="A193" s="258" t="s">
        <v>583</v>
      </c>
      <c r="B193" s="239">
        <v>1</v>
      </c>
    </row>
    <row r="194" spans="1:2" x14ac:dyDescent="0.2">
      <c r="A194" s="258" t="s">
        <v>587</v>
      </c>
      <c r="B194" s="239">
        <v>1</v>
      </c>
    </row>
    <row r="195" spans="1:2" x14ac:dyDescent="0.2">
      <c r="A195" s="258" t="s">
        <v>591</v>
      </c>
      <c r="B195" s="239">
        <v>1</v>
      </c>
    </row>
    <row r="196" spans="1:2" ht="13.5" thickBot="1" x14ac:dyDescent="0.25">
      <c r="A196" s="258" t="s">
        <v>595</v>
      </c>
      <c r="B196" s="239">
        <v>1</v>
      </c>
    </row>
    <row r="197" spans="1:2" ht="13.5" thickBot="1" x14ac:dyDescent="0.25">
      <c r="A197" s="261"/>
      <c r="B197" s="239">
        <v>1</v>
      </c>
    </row>
    <row r="198" spans="1:2" x14ac:dyDescent="0.2">
      <c r="A198" s="257" t="s">
        <v>1297</v>
      </c>
      <c r="B198" s="239">
        <v>1</v>
      </c>
    </row>
    <row r="199" spans="1:2" x14ac:dyDescent="0.2">
      <c r="A199" s="258" t="s">
        <v>1298</v>
      </c>
      <c r="B199" s="239">
        <v>1</v>
      </c>
    </row>
    <row r="200" spans="1:2" x14ac:dyDescent="0.2">
      <c r="A200" s="258" t="s">
        <v>1311</v>
      </c>
      <c r="B200" s="239">
        <v>1</v>
      </c>
    </row>
    <row r="201" spans="1:2" x14ac:dyDescent="0.2">
      <c r="A201" s="258" t="s">
        <v>1299</v>
      </c>
      <c r="B201" s="239">
        <v>1</v>
      </c>
    </row>
    <row r="202" spans="1:2" ht="13.5" thickBot="1" x14ac:dyDescent="0.25">
      <c r="A202" s="258" t="s">
        <v>1300</v>
      </c>
      <c r="B202" s="239">
        <v>1</v>
      </c>
    </row>
    <row r="203" spans="1:2" ht="13.5" thickBot="1" x14ac:dyDescent="0.25">
      <c r="A203" s="261"/>
      <c r="B203" s="239">
        <v>1</v>
      </c>
    </row>
    <row r="204" spans="1:2" x14ac:dyDescent="0.2">
      <c r="A204" s="257" t="s">
        <v>599</v>
      </c>
      <c r="B204" s="239">
        <v>1</v>
      </c>
    </row>
    <row r="205" spans="1:2" x14ac:dyDescent="0.2">
      <c r="A205" s="259" t="s">
        <v>603</v>
      </c>
      <c r="B205" s="239">
        <v>1</v>
      </c>
    </row>
    <row r="206" spans="1:2" x14ac:dyDescent="0.2">
      <c r="A206" s="258" t="s">
        <v>606</v>
      </c>
      <c r="B206" s="239">
        <v>1</v>
      </c>
    </row>
    <row r="207" spans="1:2" x14ac:dyDescent="0.2">
      <c r="A207" s="259" t="s">
        <v>609</v>
      </c>
      <c r="B207" s="239">
        <v>1</v>
      </c>
    </row>
    <row r="208" spans="1:2" x14ac:dyDescent="0.2">
      <c r="A208" s="259" t="s">
        <v>612</v>
      </c>
      <c r="B208" s="239">
        <v>1</v>
      </c>
    </row>
    <row r="209" spans="1:2" x14ac:dyDescent="0.2">
      <c r="A209" s="259" t="s">
        <v>616</v>
      </c>
      <c r="B209" s="239">
        <v>1</v>
      </c>
    </row>
    <row r="210" spans="1:2" x14ac:dyDescent="0.2">
      <c r="A210" s="259" t="s">
        <v>619</v>
      </c>
      <c r="B210" s="239">
        <v>1</v>
      </c>
    </row>
    <row r="211" spans="1:2" x14ac:dyDescent="0.2">
      <c r="A211" s="258" t="s">
        <v>622</v>
      </c>
      <c r="B211" s="239">
        <v>1</v>
      </c>
    </row>
    <row r="212" spans="1:2" ht="13.5" thickBot="1" x14ac:dyDescent="0.25">
      <c r="A212" s="258" t="s">
        <v>626</v>
      </c>
      <c r="B212" s="239">
        <v>1</v>
      </c>
    </row>
    <row r="213" spans="1:2" ht="13.5" thickBot="1" x14ac:dyDescent="0.25">
      <c r="A213" s="261"/>
      <c r="B213" s="239">
        <v>1</v>
      </c>
    </row>
    <row r="214" spans="1:2" x14ac:dyDescent="0.2">
      <c r="A214" s="262" t="s">
        <v>630</v>
      </c>
      <c r="B214" s="239">
        <v>1</v>
      </c>
    </row>
    <row r="215" spans="1:2" x14ac:dyDescent="0.2">
      <c r="A215" s="258" t="s">
        <v>634</v>
      </c>
      <c r="B215" s="239">
        <v>1</v>
      </c>
    </row>
    <row r="216" spans="1:2" x14ac:dyDescent="0.2">
      <c r="A216" s="258" t="s">
        <v>638</v>
      </c>
      <c r="B216" s="239">
        <v>1</v>
      </c>
    </row>
    <row r="217" spans="1:2" x14ac:dyDescent="0.2">
      <c r="A217" s="258" t="s">
        <v>642</v>
      </c>
      <c r="B217" s="239">
        <v>1</v>
      </c>
    </row>
    <row r="218" spans="1:2" x14ac:dyDescent="0.2">
      <c r="A218" s="258" t="s">
        <v>645</v>
      </c>
      <c r="B218" s="239">
        <v>1</v>
      </c>
    </row>
    <row r="219" spans="1:2" x14ac:dyDescent="0.2">
      <c r="A219" s="258" t="s">
        <v>648</v>
      </c>
      <c r="B219" s="239">
        <v>1</v>
      </c>
    </row>
    <row r="220" spans="1:2" x14ac:dyDescent="0.2">
      <c r="A220" s="258" t="s">
        <v>651</v>
      </c>
      <c r="B220" s="239">
        <v>1</v>
      </c>
    </row>
    <row r="221" spans="1:2" x14ac:dyDescent="0.2">
      <c r="A221" s="258" t="s">
        <v>654</v>
      </c>
      <c r="B221" s="239">
        <v>1</v>
      </c>
    </row>
    <row r="222" spans="1:2" x14ac:dyDescent="0.2">
      <c r="A222" s="258" t="s">
        <v>657</v>
      </c>
      <c r="B222" s="239">
        <v>1</v>
      </c>
    </row>
    <row r="223" spans="1:2" x14ac:dyDescent="0.2">
      <c r="A223" s="258" t="s">
        <v>660</v>
      </c>
      <c r="B223" s="239">
        <v>1</v>
      </c>
    </row>
    <row r="224" spans="1:2" x14ac:dyDescent="0.2">
      <c r="A224" s="258" t="s">
        <v>663</v>
      </c>
      <c r="B224" s="239">
        <v>1</v>
      </c>
    </row>
    <row r="225" spans="1:2" x14ac:dyDescent="0.2">
      <c r="A225" s="258" t="s">
        <v>1301</v>
      </c>
      <c r="B225" s="239">
        <v>1</v>
      </c>
    </row>
    <row r="226" spans="1:2" x14ac:dyDescent="0.2">
      <c r="A226" s="258" t="s">
        <v>666</v>
      </c>
      <c r="B226" s="239">
        <v>1</v>
      </c>
    </row>
    <row r="227" spans="1:2" x14ac:dyDescent="0.2">
      <c r="A227" s="258" t="s">
        <v>669</v>
      </c>
      <c r="B227" s="239">
        <v>1</v>
      </c>
    </row>
    <row r="228" spans="1:2" x14ac:dyDescent="0.2">
      <c r="A228" s="258" t="s">
        <v>672</v>
      </c>
      <c r="B228" s="239">
        <v>1</v>
      </c>
    </row>
    <row r="229" spans="1:2" x14ac:dyDescent="0.2">
      <c r="A229" s="258" t="s">
        <v>675</v>
      </c>
      <c r="B229" s="239">
        <v>1</v>
      </c>
    </row>
    <row r="230" spans="1:2" x14ac:dyDescent="0.2">
      <c r="A230" s="258" t="s">
        <v>678</v>
      </c>
      <c r="B230" s="239">
        <v>1</v>
      </c>
    </row>
    <row r="231" spans="1:2" x14ac:dyDescent="0.2">
      <c r="A231" s="260" t="s">
        <v>1302</v>
      </c>
      <c r="B231" s="239">
        <v>1</v>
      </c>
    </row>
    <row r="232" spans="1:2" x14ac:dyDescent="0.2">
      <c r="A232" s="258" t="s">
        <v>681</v>
      </c>
      <c r="B232" s="239">
        <v>1</v>
      </c>
    </row>
    <row r="233" spans="1:2" x14ac:dyDescent="0.2">
      <c r="A233" s="260" t="s">
        <v>1303</v>
      </c>
      <c r="B233" s="239">
        <v>1</v>
      </c>
    </row>
    <row r="234" spans="1:2" x14ac:dyDescent="0.2">
      <c r="A234" s="258" t="s">
        <v>684</v>
      </c>
      <c r="B234" s="239">
        <v>1</v>
      </c>
    </row>
    <row r="235" spans="1:2" x14ac:dyDescent="0.2">
      <c r="A235" s="258" t="s">
        <v>687</v>
      </c>
      <c r="B235" s="239">
        <v>1</v>
      </c>
    </row>
    <row r="236" spans="1:2" x14ac:dyDescent="0.2">
      <c r="A236" s="258" t="s">
        <v>690</v>
      </c>
      <c r="B236" s="239">
        <v>1</v>
      </c>
    </row>
    <row r="237" spans="1:2" x14ac:dyDescent="0.2">
      <c r="A237" s="258" t="s">
        <v>693</v>
      </c>
      <c r="B237" s="239">
        <v>1</v>
      </c>
    </row>
    <row r="238" spans="1:2" ht="13.5" thickBot="1" x14ac:dyDescent="0.25">
      <c r="A238" s="258" t="s">
        <v>696</v>
      </c>
      <c r="B238" s="239">
        <v>1</v>
      </c>
    </row>
    <row r="239" spans="1:2" ht="13.5" thickBot="1" x14ac:dyDescent="0.25">
      <c r="A239" s="261"/>
      <c r="B239" s="239">
        <v>1</v>
      </c>
    </row>
    <row r="240" spans="1:2" ht="13.5" thickBot="1" x14ac:dyDescent="0.25">
      <c r="A240" s="257" t="s">
        <v>700</v>
      </c>
      <c r="B240" s="239">
        <v>1</v>
      </c>
    </row>
    <row r="241" spans="1:2" ht="13.5" thickBot="1" x14ac:dyDescent="0.25">
      <c r="A241" s="261"/>
      <c r="B241" s="239">
        <v>1</v>
      </c>
    </row>
    <row r="242" spans="1:2" x14ac:dyDescent="0.2">
      <c r="A242" s="257" t="s">
        <v>704</v>
      </c>
      <c r="B242" s="239">
        <v>1</v>
      </c>
    </row>
    <row r="243" spans="1:2" x14ac:dyDescent="0.2">
      <c r="A243" s="258" t="s">
        <v>707</v>
      </c>
      <c r="B243" s="239">
        <v>1</v>
      </c>
    </row>
    <row r="244" spans="1:2" x14ac:dyDescent="0.2">
      <c r="A244" s="258" t="s">
        <v>711</v>
      </c>
      <c r="B244" s="239">
        <v>1</v>
      </c>
    </row>
    <row r="245" spans="1:2" x14ac:dyDescent="0.2">
      <c r="A245" s="258" t="s">
        <v>715</v>
      </c>
      <c r="B245" s="239">
        <v>1</v>
      </c>
    </row>
    <row r="246" spans="1:2" x14ac:dyDescent="0.2">
      <c r="A246" s="258" t="s">
        <v>719</v>
      </c>
      <c r="B246" s="239">
        <v>1</v>
      </c>
    </row>
    <row r="247" spans="1:2" x14ac:dyDescent="0.2">
      <c r="A247" s="258" t="s">
        <v>723</v>
      </c>
      <c r="B247" s="239">
        <v>1</v>
      </c>
    </row>
    <row r="248" spans="1:2" x14ac:dyDescent="0.2">
      <c r="A248" s="258" t="s">
        <v>727</v>
      </c>
      <c r="B248" s="239">
        <v>1</v>
      </c>
    </row>
    <row r="249" spans="1:2" x14ac:dyDescent="0.2">
      <c r="A249" s="258" t="s">
        <v>731</v>
      </c>
      <c r="B249" s="239">
        <v>1</v>
      </c>
    </row>
    <row r="250" spans="1:2" ht="13.5" thickBot="1" x14ac:dyDescent="0.25">
      <c r="A250" s="258" t="s">
        <v>734</v>
      </c>
      <c r="B250" s="239">
        <v>1</v>
      </c>
    </row>
    <row r="251" spans="1:2" ht="13.5" thickBot="1" x14ac:dyDescent="0.25">
      <c r="A251" s="261"/>
      <c r="B251" s="239">
        <v>1</v>
      </c>
    </row>
    <row r="252" spans="1:2" x14ac:dyDescent="0.2">
      <c r="A252" s="257" t="s">
        <v>738</v>
      </c>
      <c r="B252" s="239">
        <v>1</v>
      </c>
    </row>
    <row r="253" spans="1:2" x14ac:dyDescent="0.2">
      <c r="A253" s="258" t="s">
        <v>1168</v>
      </c>
      <c r="B253" s="239">
        <v>1</v>
      </c>
    </row>
    <row r="254" spans="1:2" x14ac:dyDescent="0.2">
      <c r="A254" s="258" t="s">
        <v>743</v>
      </c>
      <c r="B254" s="239">
        <v>1</v>
      </c>
    </row>
    <row r="255" spans="1:2" x14ac:dyDescent="0.2">
      <c r="A255" s="258" t="s">
        <v>747</v>
      </c>
      <c r="B255" s="239">
        <v>1</v>
      </c>
    </row>
    <row r="256" spans="1:2" x14ac:dyDescent="0.2">
      <c r="A256" s="258" t="s">
        <v>751</v>
      </c>
      <c r="B256" s="239">
        <v>1</v>
      </c>
    </row>
    <row r="257" spans="1:2" x14ac:dyDescent="0.2">
      <c r="A257" s="258" t="s">
        <v>755</v>
      </c>
      <c r="B257" s="239">
        <v>1</v>
      </c>
    </row>
    <row r="258" spans="1:2" x14ac:dyDescent="0.2">
      <c r="A258" s="258" t="s">
        <v>1304</v>
      </c>
      <c r="B258" s="239">
        <v>1</v>
      </c>
    </row>
    <row r="259" spans="1:2" x14ac:dyDescent="0.2">
      <c r="A259" s="258" t="s">
        <v>758</v>
      </c>
      <c r="B259" s="239">
        <v>1</v>
      </c>
    </row>
    <row r="260" spans="1:2" x14ac:dyDescent="0.2">
      <c r="A260" s="258" t="s">
        <v>761</v>
      </c>
      <c r="B260" s="239">
        <v>1</v>
      </c>
    </row>
    <row r="261" spans="1:2" x14ac:dyDescent="0.2">
      <c r="A261" s="258" t="s">
        <v>764</v>
      </c>
      <c r="B261" s="239">
        <v>1</v>
      </c>
    </row>
    <row r="262" spans="1:2" x14ac:dyDescent="0.2">
      <c r="A262" s="258" t="s">
        <v>768</v>
      </c>
      <c r="B262" s="239">
        <v>1</v>
      </c>
    </row>
    <row r="263" spans="1:2" x14ac:dyDescent="0.2">
      <c r="A263" s="259" t="s">
        <v>771</v>
      </c>
      <c r="B263" s="239">
        <v>1</v>
      </c>
    </row>
    <row r="264" spans="1:2" x14ac:dyDescent="0.2">
      <c r="A264" s="258" t="s">
        <v>1305</v>
      </c>
      <c r="B264" s="239">
        <v>1</v>
      </c>
    </row>
    <row r="265" spans="1:2" x14ac:dyDescent="0.2">
      <c r="A265" s="258" t="s">
        <v>775</v>
      </c>
      <c r="B265" s="239">
        <v>1</v>
      </c>
    </row>
    <row r="266" spans="1:2" x14ac:dyDescent="0.2">
      <c r="A266" s="258" t="s">
        <v>779</v>
      </c>
      <c r="B266" s="239">
        <v>1</v>
      </c>
    </row>
    <row r="267" spans="1:2" x14ac:dyDescent="0.2">
      <c r="A267" s="258" t="s">
        <v>783</v>
      </c>
      <c r="B267" s="239">
        <v>1</v>
      </c>
    </row>
    <row r="268" spans="1:2" x14ac:dyDescent="0.2">
      <c r="A268" s="258" t="s">
        <v>787</v>
      </c>
      <c r="B268" s="239">
        <v>1</v>
      </c>
    </row>
    <row r="269" spans="1:2" x14ac:dyDescent="0.2">
      <c r="A269" s="258" t="s">
        <v>790</v>
      </c>
      <c r="B269" s="239">
        <v>1</v>
      </c>
    </row>
    <row r="270" spans="1:2" x14ac:dyDescent="0.2">
      <c r="A270" s="258" t="s">
        <v>793</v>
      </c>
      <c r="B270" s="239">
        <v>1</v>
      </c>
    </row>
    <row r="271" spans="1:2" ht="13.5" thickBot="1" x14ac:dyDescent="0.25">
      <c r="A271" s="258" t="s">
        <v>796</v>
      </c>
      <c r="B271" s="239">
        <v>1</v>
      </c>
    </row>
    <row r="272" spans="1:2" ht="13.5" thickBot="1" x14ac:dyDescent="0.25">
      <c r="A272" s="261"/>
      <c r="B272" s="239">
        <v>1</v>
      </c>
    </row>
    <row r="273" spans="1:2" x14ac:dyDescent="0.2">
      <c r="A273" s="257" t="s">
        <v>800</v>
      </c>
      <c r="B273" s="239">
        <v>1</v>
      </c>
    </row>
    <row r="274" spans="1:2" x14ac:dyDescent="0.2">
      <c r="A274" s="258" t="s">
        <v>804</v>
      </c>
      <c r="B274" s="239">
        <v>1</v>
      </c>
    </row>
    <row r="275" spans="1:2" ht="13.5" thickBot="1" x14ac:dyDescent="0.25">
      <c r="A275" s="258" t="s">
        <v>806</v>
      </c>
      <c r="B275" s="239">
        <v>1</v>
      </c>
    </row>
    <row r="276" spans="1:2" ht="13.5" thickBot="1" x14ac:dyDescent="0.25">
      <c r="A276" s="261"/>
      <c r="B276" s="239">
        <v>1</v>
      </c>
    </row>
    <row r="277" spans="1:2" x14ac:dyDescent="0.2">
      <c r="A277" s="257" t="s">
        <v>1306</v>
      </c>
      <c r="B277" s="239">
        <v>1</v>
      </c>
    </row>
    <row r="278" spans="1:2" x14ac:dyDescent="0.2">
      <c r="A278" s="258" t="s">
        <v>809</v>
      </c>
      <c r="B278" s="239">
        <v>1</v>
      </c>
    </row>
    <row r="279" spans="1:2" x14ac:dyDescent="0.2">
      <c r="A279" s="258" t="s">
        <v>813</v>
      </c>
      <c r="B279" s="239">
        <v>1</v>
      </c>
    </row>
    <row r="280" spans="1:2" x14ac:dyDescent="0.2">
      <c r="A280" s="258" t="s">
        <v>817</v>
      </c>
      <c r="B280" s="239">
        <v>1</v>
      </c>
    </row>
    <row r="281" spans="1:2" x14ac:dyDescent="0.2">
      <c r="A281" s="258" t="s">
        <v>821</v>
      </c>
      <c r="B281" s="239">
        <v>1</v>
      </c>
    </row>
    <row r="282" spans="1:2" x14ac:dyDescent="0.2">
      <c r="A282" s="258" t="s">
        <v>825</v>
      </c>
      <c r="B282" s="239">
        <v>1</v>
      </c>
    </row>
    <row r="283" spans="1:2" ht="13.5" thickBot="1" x14ac:dyDescent="0.25">
      <c r="A283" s="258" t="s">
        <v>829</v>
      </c>
      <c r="B283" s="239">
        <v>1</v>
      </c>
    </row>
    <row r="284" spans="1:2" ht="13.5" thickBot="1" x14ac:dyDescent="0.25">
      <c r="A284" s="261"/>
      <c r="B284" s="239">
        <v>1</v>
      </c>
    </row>
    <row r="285" spans="1:2" x14ac:dyDescent="0.2">
      <c r="A285" s="257" t="s">
        <v>834</v>
      </c>
      <c r="B285" s="239">
        <v>1</v>
      </c>
    </row>
    <row r="286" spans="1:2" x14ac:dyDescent="0.2">
      <c r="A286" s="258" t="s">
        <v>837</v>
      </c>
      <c r="B286" s="239">
        <v>1</v>
      </c>
    </row>
    <row r="287" spans="1:2" x14ac:dyDescent="0.2">
      <c r="A287" s="258" t="s">
        <v>841</v>
      </c>
      <c r="B287" s="239">
        <v>1</v>
      </c>
    </row>
    <row r="288" spans="1:2" x14ac:dyDescent="0.2">
      <c r="A288" s="258" t="s">
        <v>845</v>
      </c>
      <c r="B288" s="239">
        <v>1</v>
      </c>
    </row>
    <row r="289" spans="1:2" x14ac:dyDescent="0.2">
      <c r="A289" s="258" t="s">
        <v>849</v>
      </c>
      <c r="B289" s="239">
        <v>1</v>
      </c>
    </row>
    <row r="290" spans="1:2" ht="13.5" thickBot="1" x14ac:dyDescent="0.25">
      <c r="A290" s="258" t="s">
        <v>853</v>
      </c>
      <c r="B290" s="239">
        <v>1</v>
      </c>
    </row>
    <row r="291" spans="1:2" ht="13.5" thickBot="1" x14ac:dyDescent="0.25">
      <c r="A291" s="261"/>
      <c r="B291" s="239">
        <v>1</v>
      </c>
    </row>
    <row r="292" spans="1:2" x14ac:dyDescent="0.2">
      <c r="A292" s="257" t="s">
        <v>858</v>
      </c>
      <c r="B292" s="239">
        <v>1</v>
      </c>
    </row>
    <row r="293" spans="1:2" ht="13.5" thickBot="1" x14ac:dyDescent="0.25">
      <c r="A293" s="258" t="s">
        <v>862</v>
      </c>
      <c r="B293" s="239">
        <v>1</v>
      </c>
    </row>
    <row r="294" spans="1:2" ht="13.5" thickBot="1" x14ac:dyDescent="0.25">
      <c r="A294" s="261"/>
      <c r="B294" s="239">
        <v>1</v>
      </c>
    </row>
    <row r="295" spans="1:2" x14ac:dyDescent="0.2">
      <c r="A295" s="257" t="s">
        <v>866</v>
      </c>
      <c r="B295" s="239">
        <v>1</v>
      </c>
    </row>
    <row r="296" spans="1:2" x14ac:dyDescent="0.2">
      <c r="A296" s="258" t="s">
        <v>870</v>
      </c>
      <c r="B296" s="239">
        <v>1</v>
      </c>
    </row>
    <row r="297" spans="1:2" x14ac:dyDescent="0.2">
      <c r="A297" s="258" t="s">
        <v>874</v>
      </c>
      <c r="B297" s="239">
        <v>1</v>
      </c>
    </row>
    <row r="298" spans="1:2" x14ac:dyDescent="0.2">
      <c r="A298" s="258" t="s">
        <v>878</v>
      </c>
      <c r="B298" s="239">
        <v>1</v>
      </c>
    </row>
    <row r="299" spans="1:2" x14ac:dyDescent="0.2">
      <c r="A299" s="258" t="s">
        <v>882</v>
      </c>
      <c r="B299" s="239">
        <v>1</v>
      </c>
    </row>
    <row r="300" spans="1:2" x14ac:dyDescent="0.2">
      <c r="A300" s="258" t="s">
        <v>886</v>
      </c>
      <c r="B300" s="239">
        <v>1</v>
      </c>
    </row>
    <row r="301" spans="1:2" x14ac:dyDescent="0.2">
      <c r="A301" s="258" t="s">
        <v>890</v>
      </c>
      <c r="B301" s="239">
        <v>1</v>
      </c>
    </row>
    <row r="302" spans="1:2" x14ac:dyDescent="0.2">
      <c r="A302" s="258" t="s">
        <v>894</v>
      </c>
      <c r="B302" s="239">
        <v>1</v>
      </c>
    </row>
    <row r="303" spans="1:2" x14ac:dyDescent="0.2">
      <c r="A303" s="258" t="s">
        <v>898</v>
      </c>
      <c r="B303" s="239">
        <v>1</v>
      </c>
    </row>
    <row r="304" spans="1:2" ht="13.5" thickBot="1" x14ac:dyDescent="0.25">
      <c r="A304" s="258" t="s">
        <v>902</v>
      </c>
      <c r="B304" s="239">
        <v>1</v>
      </c>
    </row>
    <row r="305" spans="1:2" ht="13.5" thickBot="1" x14ac:dyDescent="0.25">
      <c r="A305" s="261"/>
      <c r="B305" s="239">
        <v>1</v>
      </c>
    </row>
    <row r="306" spans="1:2" x14ac:dyDescent="0.2">
      <c r="A306" s="257" t="s">
        <v>907</v>
      </c>
      <c r="B306" s="239">
        <v>1</v>
      </c>
    </row>
    <row r="307" spans="1:2" x14ac:dyDescent="0.2">
      <c r="A307" s="258" t="s">
        <v>911</v>
      </c>
      <c r="B307" s="239">
        <v>1</v>
      </c>
    </row>
    <row r="308" spans="1:2" ht="13.5" thickBot="1" x14ac:dyDescent="0.25">
      <c r="A308" s="258" t="s">
        <v>915</v>
      </c>
      <c r="B308" s="239">
        <v>1</v>
      </c>
    </row>
    <row r="309" spans="1:2" ht="13.5" thickBot="1" x14ac:dyDescent="0.25">
      <c r="A309" s="261"/>
      <c r="B309" s="239">
        <v>1</v>
      </c>
    </row>
    <row r="310" spans="1:2" x14ac:dyDescent="0.2">
      <c r="A310" s="257" t="s">
        <v>920</v>
      </c>
      <c r="B310" s="239">
        <v>1</v>
      </c>
    </row>
    <row r="311" spans="1:2" x14ac:dyDescent="0.2">
      <c r="A311" s="258" t="s">
        <v>924</v>
      </c>
      <c r="B311" s="239">
        <v>1</v>
      </c>
    </row>
    <row r="312" spans="1:2" x14ac:dyDescent="0.2">
      <c r="A312" s="258" t="s">
        <v>1307</v>
      </c>
      <c r="B312" s="239">
        <v>1</v>
      </c>
    </row>
    <row r="313" spans="1:2" ht="13.5" thickBot="1" x14ac:dyDescent="0.25">
      <c r="A313" s="258" t="s">
        <v>1308</v>
      </c>
      <c r="B313" s="239">
        <v>1</v>
      </c>
    </row>
    <row r="314" spans="1:2" ht="13.5" thickBot="1" x14ac:dyDescent="0.25">
      <c r="A314" s="261"/>
      <c r="B314" s="239">
        <v>1</v>
      </c>
    </row>
    <row r="315" spans="1:2" x14ac:dyDescent="0.2">
      <c r="A315" s="257" t="s">
        <v>929</v>
      </c>
      <c r="B315" s="239">
        <v>1</v>
      </c>
    </row>
    <row r="316" spans="1:2" x14ac:dyDescent="0.2">
      <c r="A316" s="258" t="s">
        <v>933</v>
      </c>
      <c r="B316" s="239">
        <v>1</v>
      </c>
    </row>
    <row r="317" spans="1:2" ht="13.5" thickBot="1" x14ac:dyDescent="0.25">
      <c r="A317" s="258" t="s">
        <v>937</v>
      </c>
      <c r="B317" s="239">
        <v>1</v>
      </c>
    </row>
    <row r="318" spans="1:2" ht="13.5" thickBot="1" x14ac:dyDescent="0.25">
      <c r="A318" s="261"/>
      <c r="B318" s="239">
        <v>1</v>
      </c>
    </row>
    <row r="319" spans="1:2" x14ac:dyDescent="0.2">
      <c r="A319" s="257" t="s">
        <v>942</v>
      </c>
      <c r="B319" s="239">
        <v>1</v>
      </c>
    </row>
    <row r="320" spans="1:2" x14ac:dyDescent="0.2">
      <c r="A320" s="258" t="s">
        <v>946</v>
      </c>
      <c r="B320" s="239">
        <v>1</v>
      </c>
    </row>
    <row r="321" spans="1:2" x14ac:dyDescent="0.2">
      <c r="A321" s="258" t="s">
        <v>950</v>
      </c>
      <c r="B321" s="239">
        <v>1</v>
      </c>
    </row>
    <row r="322" spans="1:2" ht="13.5" thickBot="1" x14ac:dyDescent="0.25">
      <c r="A322" s="258" t="s">
        <v>954</v>
      </c>
      <c r="B322" s="239">
        <v>1</v>
      </c>
    </row>
    <row r="323" spans="1:2" ht="13.5" thickBot="1" x14ac:dyDescent="0.25">
      <c r="A323" s="261"/>
      <c r="B323" s="239">
        <v>1</v>
      </c>
    </row>
    <row r="324" spans="1:2" x14ac:dyDescent="0.2">
      <c r="A324" s="257" t="s">
        <v>959</v>
      </c>
      <c r="B324" s="239">
        <v>1</v>
      </c>
    </row>
    <row r="325" spans="1:2" x14ac:dyDescent="0.2">
      <c r="A325" s="258" t="s">
        <v>963</v>
      </c>
      <c r="B325" s="239">
        <v>1</v>
      </c>
    </row>
    <row r="326" spans="1:2" x14ac:dyDescent="0.2">
      <c r="A326" s="258" t="s">
        <v>967</v>
      </c>
      <c r="B326" s="239">
        <v>1</v>
      </c>
    </row>
    <row r="327" spans="1:2" x14ac:dyDescent="0.2">
      <c r="A327" s="258" t="s">
        <v>971</v>
      </c>
      <c r="B327" s="239">
        <v>1</v>
      </c>
    </row>
    <row r="328" spans="1:2" ht="13.5" thickBot="1" x14ac:dyDescent="0.25">
      <c r="A328" s="258" t="s">
        <v>974</v>
      </c>
      <c r="B328" s="239">
        <v>1</v>
      </c>
    </row>
    <row r="329" spans="1:2" ht="13.5" thickBot="1" x14ac:dyDescent="0.25">
      <c r="A329" s="261"/>
      <c r="B329" s="239">
        <v>1</v>
      </c>
    </row>
    <row r="330" spans="1:2" x14ac:dyDescent="0.2">
      <c r="A330" s="257" t="s">
        <v>978</v>
      </c>
      <c r="B330" s="239">
        <v>1</v>
      </c>
    </row>
    <row r="331" spans="1:2" x14ac:dyDescent="0.2">
      <c r="A331" s="258" t="s">
        <v>982</v>
      </c>
      <c r="B331" s="239">
        <v>1</v>
      </c>
    </row>
    <row r="332" spans="1:2" x14ac:dyDescent="0.2">
      <c r="A332" s="258" t="s">
        <v>986</v>
      </c>
      <c r="B332" s="239">
        <v>1</v>
      </c>
    </row>
    <row r="333" spans="1:2" x14ac:dyDescent="0.2">
      <c r="A333" s="258" t="s">
        <v>990</v>
      </c>
      <c r="B333" s="239">
        <v>1</v>
      </c>
    </row>
    <row r="334" spans="1:2" x14ac:dyDescent="0.2">
      <c r="A334" s="258" t="s">
        <v>994</v>
      </c>
      <c r="B334" s="239">
        <v>1</v>
      </c>
    </row>
    <row r="335" spans="1:2" x14ac:dyDescent="0.2">
      <c r="A335" s="258" t="s">
        <v>998</v>
      </c>
      <c r="B335" s="239">
        <v>1</v>
      </c>
    </row>
    <row r="336" spans="1:2" x14ac:dyDescent="0.2">
      <c r="A336" s="258" t="s">
        <v>1002</v>
      </c>
      <c r="B336" s="239">
        <v>1</v>
      </c>
    </row>
    <row r="337" spans="1:2" x14ac:dyDescent="0.2">
      <c r="A337" s="258" t="s">
        <v>1006</v>
      </c>
      <c r="B337" s="239">
        <v>1</v>
      </c>
    </row>
    <row r="338" spans="1:2" ht="13.5" thickBot="1" x14ac:dyDescent="0.25">
      <c r="A338" s="258" t="s">
        <v>1010</v>
      </c>
      <c r="B338" s="239">
        <v>1</v>
      </c>
    </row>
    <row r="339" spans="1:2" ht="13.5" thickBot="1" x14ac:dyDescent="0.25">
      <c r="A339" s="261"/>
      <c r="B339" s="239">
        <v>1</v>
      </c>
    </row>
    <row r="340" spans="1:2" x14ac:dyDescent="0.2">
      <c r="A340" s="257" t="s">
        <v>1015</v>
      </c>
      <c r="B340" s="239">
        <v>1</v>
      </c>
    </row>
    <row r="341" spans="1:2" x14ac:dyDescent="0.2">
      <c r="A341" s="259" t="s">
        <v>1018</v>
      </c>
      <c r="B341" s="239">
        <v>1</v>
      </c>
    </row>
    <row r="342" spans="1:2" x14ac:dyDescent="0.2">
      <c r="A342" s="259" t="s">
        <v>1021</v>
      </c>
      <c r="B342" s="239">
        <v>1</v>
      </c>
    </row>
    <row r="343" spans="1:2" x14ac:dyDescent="0.2">
      <c r="A343" s="259" t="s">
        <v>1025</v>
      </c>
      <c r="B343" s="239">
        <v>1</v>
      </c>
    </row>
    <row r="344" spans="1:2" x14ac:dyDescent="0.2">
      <c r="A344" s="258" t="s">
        <v>1029</v>
      </c>
      <c r="B344" s="239">
        <v>1</v>
      </c>
    </row>
    <row r="345" spans="1:2" x14ac:dyDescent="0.2">
      <c r="A345" s="258" t="s">
        <v>1033</v>
      </c>
      <c r="B345" s="239">
        <v>1</v>
      </c>
    </row>
    <row r="346" spans="1:2" x14ac:dyDescent="0.2">
      <c r="A346" s="259" t="s">
        <v>1037</v>
      </c>
      <c r="B346" s="239">
        <v>1</v>
      </c>
    </row>
    <row r="347" spans="1:2" x14ac:dyDescent="0.2">
      <c r="A347" s="258" t="s">
        <v>1041</v>
      </c>
      <c r="B347" s="239">
        <v>1</v>
      </c>
    </row>
    <row r="348" spans="1:2" x14ac:dyDescent="0.2">
      <c r="A348" s="258" t="s">
        <v>1045</v>
      </c>
      <c r="B348" s="239">
        <v>1</v>
      </c>
    </row>
    <row r="349" spans="1:2" x14ac:dyDescent="0.2">
      <c r="A349" s="258" t="s">
        <v>1049</v>
      </c>
      <c r="B349" s="239">
        <v>1</v>
      </c>
    </row>
    <row r="350" spans="1:2" ht="13.5" thickBot="1" x14ac:dyDescent="0.25">
      <c r="A350" s="258" t="s">
        <v>1052</v>
      </c>
      <c r="B350" s="239">
        <v>1</v>
      </c>
    </row>
    <row r="351" spans="1:2" ht="13.5" thickBot="1" x14ac:dyDescent="0.25">
      <c r="A351" s="261"/>
      <c r="B351" s="239">
        <v>1</v>
      </c>
    </row>
    <row r="352" spans="1:2" x14ac:dyDescent="0.2">
      <c r="A352" s="257" t="s">
        <v>1056</v>
      </c>
      <c r="B352" s="239">
        <v>1</v>
      </c>
    </row>
    <row r="353" spans="1:2" x14ac:dyDescent="0.2">
      <c r="A353" s="258" t="s">
        <v>1059</v>
      </c>
      <c r="B353" s="239">
        <v>1</v>
      </c>
    </row>
    <row r="354" spans="1:2" x14ac:dyDescent="0.2">
      <c r="A354" s="259" t="s">
        <v>1062</v>
      </c>
      <c r="B354" s="239">
        <v>1</v>
      </c>
    </row>
    <row r="355" spans="1:2" x14ac:dyDescent="0.2">
      <c r="A355" s="258" t="s">
        <v>1065</v>
      </c>
      <c r="B355" s="239">
        <v>1</v>
      </c>
    </row>
    <row r="356" spans="1:2" ht="13.5" thickBot="1" x14ac:dyDescent="0.25">
      <c r="A356" s="258" t="s">
        <v>1068</v>
      </c>
      <c r="B356" s="239">
        <v>1</v>
      </c>
    </row>
    <row r="357" spans="1:2" ht="13.5" thickBot="1" x14ac:dyDescent="0.25">
      <c r="A357" s="261"/>
      <c r="B357" s="239">
        <v>1</v>
      </c>
    </row>
    <row r="358" spans="1:2" x14ac:dyDescent="0.2">
      <c r="A358" s="257" t="s">
        <v>1072</v>
      </c>
      <c r="B358" s="239">
        <v>1</v>
      </c>
    </row>
    <row r="359" spans="1:2" x14ac:dyDescent="0.2">
      <c r="A359" s="258" t="s">
        <v>1309</v>
      </c>
      <c r="B359" s="239">
        <v>1</v>
      </c>
    </row>
    <row r="360" spans="1:2" x14ac:dyDescent="0.2">
      <c r="A360" s="258" t="s">
        <v>1076</v>
      </c>
      <c r="B360" s="239">
        <v>1</v>
      </c>
    </row>
    <row r="361" spans="1:2" x14ac:dyDescent="0.2">
      <c r="A361" s="258" t="s">
        <v>1079</v>
      </c>
      <c r="B361" s="239">
        <v>1</v>
      </c>
    </row>
    <row r="362" spans="1:2" ht="13.5" thickBot="1" x14ac:dyDescent="0.25">
      <c r="A362" s="258" t="s">
        <v>1082</v>
      </c>
      <c r="B362" s="239">
        <v>1</v>
      </c>
    </row>
    <row r="363" spans="1:2" ht="13.5" thickBot="1" x14ac:dyDescent="0.25">
      <c r="A363" s="261"/>
      <c r="B363" s="239">
        <v>1</v>
      </c>
    </row>
    <row r="364" spans="1:2" ht="13.5" thickBot="1" x14ac:dyDescent="0.25">
      <c r="A364" s="257" t="s">
        <v>1310</v>
      </c>
      <c r="B364" s="239">
        <v>1</v>
      </c>
    </row>
    <row r="365" spans="1:2" ht="13.5" thickBot="1" x14ac:dyDescent="0.25">
      <c r="A365" s="261"/>
      <c r="B365" s="239">
        <v>1</v>
      </c>
    </row>
    <row r="366" spans="1:2" x14ac:dyDescent="0.2">
      <c r="A366" s="257" t="s">
        <v>1086</v>
      </c>
      <c r="B366" s="239">
        <v>1</v>
      </c>
    </row>
    <row r="367" spans="1:2" x14ac:dyDescent="0.2">
      <c r="A367" s="258" t="s">
        <v>1089</v>
      </c>
      <c r="B367" s="239">
        <v>1</v>
      </c>
    </row>
    <row r="368" spans="1:2" x14ac:dyDescent="0.2">
      <c r="A368" s="210"/>
      <c r="B368" s="212"/>
    </row>
    <row r="369" spans="1:2" x14ac:dyDescent="0.2">
      <c r="A369" s="210"/>
      <c r="B369" s="212"/>
    </row>
    <row r="370" spans="1:2" x14ac:dyDescent="0.2">
      <c r="A370" s="210"/>
      <c r="B370" s="212"/>
    </row>
    <row r="371" spans="1:2" x14ac:dyDescent="0.2">
      <c r="A371" s="210"/>
      <c r="B371" s="212"/>
    </row>
    <row r="372" spans="1:2" x14ac:dyDescent="0.2">
      <c r="A372" s="210"/>
      <c r="B372" s="212"/>
    </row>
    <row r="373" spans="1:2" x14ac:dyDescent="0.2">
      <c r="A373" s="210"/>
      <c r="B373" s="212"/>
    </row>
    <row r="374" spans="1:2" x14ac:dyDescent="0.2">
      <c r="A374" s="210"/>
      <c r="B374" s="212"/>
    </row>
    <row r="375" spans="1:2" x14ac:dyDescent="0.2">
      <c r="A375" s="210"/>
      <c r="B375" s="212"/>
    </row>
    <row r="376" spans="1:2" x14ac:dyDescent="0.2">
      <c r="A376" s="210"/>
      <c r="B376" s="212"/>
    </row>
    <row r="377" spans="1:2" x14ac:dyDescent="0.2">
      <c r="A377" s="210"/>
      <c r="B377" s="212"/>
    </row>
    <row r="378" spans="1:2" x14ac:dyDescent="0.2">
      <c r="A378" s="210"/>
      <c r="B378" s="212"/>
    </row>
    <row r="379" spans="1:2" x14ac:dyDescent="0.2">
      <c r="A379" s="210"/>
      <c r="B379" s="212"/>
    </row>
    <row r="380" spans="1:2" x14ac:dyDescent="0.2">
      <c r="A380" s="210"/>
      <c r="B380" s="212"/>
    </row>
    <row r="381" spans="1:2" x14ac:dyDescent="0.2">
      <c r="A381" s="210"/>
      <c r="B381" s="211"/>
    </row>
    <row r="382" spans="1:2" x14ac:dyDescent="0.2">
      <c r="A382" s="210"/>
      <c r="B382" s="211"/>
    </row>
    <row r="383" spans="1:2" x14ac:dyDescent="0.2">
      <c r="A383" s="210"/>
      <c r="B383" s="211"/>
    </row>
    <row r="384" spans="1:2" x14ac:dyDescent="0.2">
      <c r="A384" s="210"/>
      <c r="B384" s="211"/>
    </row>
    <row r="385" spans="1:2" x14ac:dyDescent="0.2">
      <c r="A385" s="210"/>
      <c r="B385" s="212"/>
    </row>
    <row r="386" spans="1:2" x14ac:dyDescent="0.2">
      <c r="A386" s="210"/>
      <c r="B386" s="211"/>
    </row>
    <row r="387" spans="1:2" x14ac:dyDescent="0.2">
      <c r="A387" s="210"/>
      <c r="B387" s="211"/>
    </row>
    <row r="388" spans="1:2" x14ac:dyDescent="0.2">
      <c r="A388" s="210"/>
      <c r="B388" s="212"/>
    </row>
    <row r="389" spans="1:2" x14ac:dyDescent="0.2">
      <c r="A389" s="210"/>
      <c r="B389" s="211"/>
    </row>
    <row r="390" spans="1:2" x14ac:dyDescent="0.2">
      <c r="A390" s="210"/>
      <c r="B390" s="211"/>
    </row>
    <row r="391" spans="1:2" x14ac:dyDescent="0.2">
      <c r="A391" s="210"/>
      <c r="B391" s="211"/>
    </row>
    <row r="392" spans="1:2" x14ac:dyDescent="0.2">
      <c r="A392" s="210"/>
      <c r="B392" s="212"/>
    </row>
    <row r="393" spans="1:2" x14ac:dyDescent="0.2">
      <c r="A393" s="210"/>
      <c r="B393" s="212"/>
    </row>
    <row r="394" spans="1:2" x14ac:dyDescent="0.2">
      <c r="A394" s="210"/>
      <c r="B394" s="212"/>
    </row>
    <row r="395" spans="1:2" x14ac:dyDescent="0.2">
      <c r="A395" s="210"/>
      <c r="B395" s="212"/>
    </row>
    <row r="396" spans="1:2" x14ac:dyDescent="0.2">
      <c r="A396" s="210"/>
      <c r="B396" s="212"/>
    </row>
    <row r="397" spans="1:2" x14ac:dyDescent="0.2">
      <c r="A397" s="210"/>
      <c r="B397" s="212"/>
    </row>
    <row r="398" spans="1:2" x14ac:dyDescent="0.2">
      <c r="A398" s="210"/>
      <c r="B398" s="212"/>
    </row>
    <row r="399" spans="1:2" x14ac:dyDescent="0.2">
      <c r="A399" s="210"/>
      <c r="B399" s="212"/>
    </row>
    <row r="400" spans="1:2" x14ac:dyDescent="0.2">
      <c r="A400" s="210"/>
      <c r="B400" s="212"/>
    </row>
    <row r="401" spans="1:2" x14ac:dyDescent="0.2">
      <c r="A401" s="210"/>
      <c r="B401" s="212"/>
    </row>
    <row r="402" spans="1:2" x14ac:dyDescent="0.2">
      <c r="A402" s="210"/>
      <c r="B402" s="212"/>
    </row>
    <row r="403" spans="1:2" x14ac:dyDescent="0.2">
      <c r="A403" s="210"/>
      <c r="B403" s="212"/>
    </row>
    <row r="404" spans="1:2" x14ac:dyDescent="0.2">
      <c r="A404" s="210"/>
      <c r="B404" s="212"/>
    </row>
    <row r="405" spans="1:2" x14ac:dyDescent="0.2">
      <c r="A405" s="210"/>
      <c r="B405" s="212"/>
    </row>
    <row r="406" spans="1:2" x14ac:dyDescent="0.2">
      <c r="A406" s="210"/>
      <c r="B406" s="212"/>
    </row>
    <row r="407" spans="1:2" x14ac:dyDescent="0.2">
      <c r="A407" s="210"/>
      <c r="B407" s="212"/>
    </row>
    <row r="408" spans="1:2" x14ac:dyDescent="0.2">
      <c r="A408" s="210"/>
      <c r="B408" s="212"/>
    </row>
    <row r="409" spans="1:2" x14ac:dyDescent="0.2">
      <c r="A409" s="210"/>
      <c r="B409" s="211"/>
    </row>
    <row r="410" spans="1:2" x14ac:dyDescent="0.2">
      <c r="A410" s="210"/>
      <c r="B410" s="211"/>
    </row>
    <row r="411" spans="1:2" x14ac:dyDescent="0.2">
      <c r="A411" s="210"/>
      <c r="B411" s="212"/>
    </row>
    <row r="412" spans="1:2" x14ac:dyDescent="0.2">
      <c r="A412" s="210"/>
      <c r="B412" s="211"/>
    </row>
    <row r="413" spans="1:2" x14ac:dyDescent="0.2">
      <c r="A413" s="210"/>
      <c r="B413" s="211"/>
    </row>
    <row r="414" spans="1:2" x14ac:dyDescent="0.2">
      <c r="A414" s="210"/>
      <c r="B414" s="211"/>
    </row>
    <row r="415" spans="1:2" x14ac:dyDescent="0.2">
      <c r="A415" s="210"/>
      <c r="B415" s="211"/>
    </row>
    <row r="416" spans="1:2" x14ac:dyDescent="0.2">
      <c r="A416" s="210"/>
      <c r="B416" s="211"/>
    </row>
    <row r="417" spans="1:2" x14ac:dyDescent="0.2">
      <c r="A417" s="210"/>
      <c r="B417" s="211"/>
    </row>
    <row r="418" spans="1:2" x14ac:dyDescent="0.2">
      <c r="A418" s="210"/>
      <c r="B418" s="211"/>
    </row>
    <row r="419" spans="1:2" x14ac:dyDescent="0.2">
      <c r="A419" s="210"/>
      <c r="B419" s="211"/>
    </row>
    <row r="420" spans="1:2" x14ac:dyDescent="0.2">
      <c r="A420" s="210"/>
      <c r="B420" s="211"/>
    </row>
    <row r="421" spans="1:2" x14ac:dyDescent="0.2">
      <c r="A421" s="210"/>
      <c r="B421" s="212"/>
    </row>
    <row r="422" spans="1:2" x14ac:dyDescent="0.2">
      <c r="A422" s="210"/>
      <c r="B422" s="212"/>
    </row>
    <row r="423" spans="1:2" x14ac:dyDescent="0.2">
      <c r="A423" s="210"/>
      <c r="B423" s="212"/>
    </row>
    <row r="424" spans="1:2" x14ac:dyDescent="0.2">
      <c r="A424" s="210"/>
      <c r="B424" s="212"/>
    </row>
    <row r="425" spans="1:2" x14ac:dyDescent="0.2">
      <c r="A425" s="210"/>
      <c r="B425" s="212"/>
    </row>
    <row r="426" spans="1:2" x14ac:dyDescent="0.2">
      <c r="A426" s="210"/>
      <c r="B426" s="212"/>
    </row>
    <row r="427" spans="1:2" x14ac:dyDescent="0.2">
      <c r="A427" s="210"/>
      <c r="B427" s="212"/>
    </row>
    <row r="428" spans="1:2" x14ac:dyDescent="0.2">
      <c r="A428" s="210"/>
      <c r="B428" s="212"/>
    </row>
    <row r="429" spans="1:2" x14ac:dyDescent="0.2">
      <c r="A429" s="210"/>
      <c r="B429" s="211"/>
    </row>
    <row r="430" spans="1:2" x14ac:dyDescent="0.2">
      <c r="A430" s="210"/>
      <c r="B430" s="211"/>
    </row>
    <row r="431" spans="1:2" x14ac:dyDescent="0.2">
      <c r="A431" s="210"/>
      <c r="B431" s="212"/>
    </row>
    <row r="432" spans="1:2" x14ac:dyDescent="0.2">
      <c r="A432" s="210"/>
      <c r="B432" s="212"/>
    </row>
    <row r="433" spans="1:2" x14ac:dyDescent="0.2">
      <c r="A433" s="210"/>
      <c r="B433" s="211"/>
    </row>
    <row r="434" spans="1:2" x14ac:dyDescent="0.2">
      <c r="A434" s="210"/>
      <c r="B434" s="212"/>
    </row>
    <row r="435" spans="1:2" x14ac:dyDescent="0.2">
      <c r="A435" s="210"/>
      <c r="B435" s="212"/>
    </row>
    <row r="436" spans="1:2" x14ac:dyDescent="0.2">
      <c r="A436" s="210"/>
      <c r="B436" s="211"/>
    </row>
    <row r="437" spans="1:2" x14ac:dyDescent="0.2">
      <c r="A437" s="210"/>
      <c r="B437" s="212"/>
    </row>
    <row r="438" spans="1:2" x14ac:dyDescent="0.2">
      <c r="A438" s="210"/>
      <c r="B438" s="211"/>
    </row>
    <row r="439" spans="1:2" x14ac:dyDescent="0.2">
      <c r="A439" s="210"/>
      <c r="B439" s="212"/>
    </row>
    <row r="440" spans="1:2" x14ac:dyDescent="0.2">
      <c r="A440" s="210"/>
      <c r="B440" s="212"/>
    </row>
    <row r="441" spans="1:2" x14ac:dyDescent="0.2">
      <c r="A441" s="210"/>
      <c r="B441" s="211"/>
    </row>
    <row r="442" spans="1:2" x14ac:dyDescent="0.2">
      <c r="A442" s="210"/>
      <c r="B442" s="211"/>
    </row>
    <row r="443" spans="1:2" x14ac:dyDescent="0.2">
      <c r="A443" s="210"/>
      <c r="B443" s="212"/>
    </row>
    <row r="444" spans="1:2" x14ac:dyDescent="0.2">
      <c r="A444" s="210"/>
      <c r="B444" s="212"/>
    </row>
    <row r="445" spans="1:2" x14ac:dyDescent="0.2">
      <c r="A445" s="210"/>
      <c r="B445" s="212"/>
    </row>
    <row r="446" spans="1:2" x14ac:dyDescent="0.2">
      <c r="A446" s="210"/>
      <c r="B446" s="211"/>
    </row>
    <row r="447" spans="1:2" x14ac:dyDescent="0.2">
      <c r="A447" s="210"/>
      <c r="B447" s="212"/>
    </row>
    <row r="448" spans="1:2" x14ac:dyDescent="0.2">
      <c r="A448" s="210"/>
      <c r="B448" s="212"/>
    </row>
    <row r="449" spans="1:2" x14ac:dyDescent="0.2">
      <c r="A449" s="210"/>
      <c r="B449" s="212"/>
    </row>
    <row r="450" spans="1:2" x14ac:dyDescent="0.2">
      <c r="A450" s="210"/>
      <c r="B450" s="212"/>
    </row>
    <row r="451" spans="1:2" x14ac:dyDescent="0.2">
      <c r="A451" s="210"/>
      <c r="B451" s="212"/>
    </row>
    <row r="452" spans="1:2" x14ac:dyDescent="0.2">
      <c r="A452" s="210"/>
      <c r="B452" s="212"/>
    </row>
    <row r="453" spans="1:2" x14ac:dyDescent="0.2">
      <c r="A453" s="210"/>
      <c r="B453" s="211"/>
    </row>
    <row r="454" spans="1:2" x14ac:dyDescent="0.2">
      <c r="A454" s="210"/>
      <c r="B454" s="211"/>
    </row>
    <row r="455" spans="1:2" x14ac:dyDescent="0.2">
      <c r="A455" s="210"/>
      <c r="B455" s="212"/>
    </row>
    <row r="456" spans="1:2" x14ac:dyDescent="0.2">
      <c r="A456" s="210"/>
      <c r="B456" s="212"/>
    </row>
    <row r="457" spans="1:2" x14ac:dyDescent="0.2">
      <c r="A457" s="210"/>
      <c r="B457" s="212"/>
    </row>
    <row r="458" spans="1:2" x14ac:dyDescent="0.2">
      <c r="A458" s="210"/>
      <c r="B458" s="212"/>
    </row>
    <row r="459" spans="1:2" x14ac:dyDescent="0.2">
      <c r="A459" s="210"/>
      <c r="B459" s="211"/>
    </row>
    <row r="460" spans="1:2" x14ac:dyDescent="0.2">
      <c r="A460" s="210"/>
      <c r="B460" s="211"/>
    </row>
    <row r="461" spans="1:2" x14ac:dyDescent="0.2">
      <c r="A461" s="210"/>
      <c r="B461" s="212"/>
    </row>
    <row r="462" spans="1:2" x14ac:dyDescent="0.2">
      <c r="A462" s="210"/>
      <c r="B462" s="212"/>
    </row>
    <row r="463" spans="1:2" x14ac:dyDescent="0.2">
      <c r="A463" s="210"/>
      <c r="B463" s="212"/>
    </row>
    <row r="464" spans="1:2" x14ac:dyDescent="0.2">
      <c r="A464" s="210"/>
      <c r="B464" s="212"/>
    </row>
    <row r="465" spans="1:2" x14ac:dyDescent="0.2">
      <c r="A465" s="210"/>
      <c r="B465" s="212"/>
    </row>
    <row r="466" spans="1:2" x14ac:dyDescent="0.2">
      <c r="A466" s="210"/>
      <c r="B466" s="212"/>
    </row>
    <row r="467" spans="1:2" x14ac:dyDescent="0.2">
      <c r="A467" s="210"/>
      <c r="B467" s="212"/>
    </row>
    <row r="468" spans="1:2" x14ac:dyDescent="0.2">
      <c r="A468" s="210"/>
      <c r="B468" s="212"/>
    </row>
    <row r="469" spans="1:2" x14ac:dyDescent="0.2">
      <c r="A469" s="210"/>
      <c r="B469" s="212"/>
    </row>
    <row r="470" spans="1:2" x14ac:dyDescent="0.2">
      <c r="A470" s="210"/>
      <c r="B470" s="212"/>
    </row>
    <row r="471" spans="1:2" x14ac:dyDescent="0.2">
      <c r="A471" s="210"/>
      <c r="B471" s="212"/>
    </row>
    <row r="472" spans="1:2" x14ac:dyDescent="0.2">
      <c r="A472" s="210"/>
      <c r="B472" s="212"/>
    </row>
    <row r="473" spans="1:2" x14ac:dyDescent="0.2">
      <c r="A473" s="210"/>
      <c r="B473" s="212"/>
    </row>
    <row r="474" spans="1:2" x14ac:dyDescent="0.2">
      <c r="A474" s="210"/>
      <c r="B474" s="212"/>
    </row>
    <row r="475" spans="1:2" x14ac:dyDescent="0.2">
      <c r="A475" s="210"/>
      <c r="B475" s="212"/>
    </row>
    <row r="476" spans="1:2" x14ac:dyDescent="0.2">
      <c r="A476" s="210"/>
      <c r="B476" s="211"/>
    </row>
    <row r="477" spans="1:2" x14ac:dyDescent="0.2">
      <c r="A477" s="210"/>
      <c r="B477" s="211"/>
    </row>
    <row r="478" spans="1:2" x14ac:dyDescent="0.2">
      <c r="A478" s="210"/>
      <c r="B478" s="212"/>
    </row>
    <row r="479" spans="1:2" x14ac:dyDescent="0.2">
      <c r="A479" s="210"/>
      <c r="B479" s="212"/>
    </row>
    <row r="480" spans="1:2" x14ac:dyDescent="0.2">
      <c r="A480" s="210"/>
      <c r="B480" s="212"/>
    </row>
    <row r="481" spans="1:2" x14ac:dyDescent="0.2">
      <c r="A481" s="210"/>
      <c r="B481" s="212"/>
    </row>
    <row r="482" spans="1:2" x14ac:dyDescent="0.2">
      <c r="A482" s="210"/>
      <c r="B482" s="212"/>
    </row>
    <row r="483" spans="1:2" x14ac:dyDescent="0.2">
      <c r="A483" s="210"/>
      <c r="B483" s="212"/>
    </row>
    <row r="484" spans="1:2" x14ac:dyDescent="0.2">
      <c r="A484" s="210"/>
      <c r="B484" s="212"/>
    </row>
    <row r="485" spans="1:2" x14ac:dyDescent="0.2">
      <c r="A485" s="210"/>
      <c r="B485" s="212"/>
    </row>
    <row r="486" spans="1:2" x14ac:dyDescent="0.2">
      <c r="A486" s="210"/>
      <c r="B486" s="212"/>
    </row>
    <row r="487" spans="1:2" x14ac:dyDescent="0.2">
      <c r="A487" s="210"/>
      <c r="B487" s="212"/>
    </row>
    <row r="488" spans="1:2" x14ac:dyDescent="0.2">
      <c r="A488" s="210"/>
      <c r="B488" s="212"/>
    </row>
    <row r="489" spans="1:2" x14ac:dyDescent="0.2">
      <c r="A489" s="210"/>
      <c r="B489" s="212"/>
    </row>
    <row r="490" spans="1:2" x14ac:dyDescent="0.2">
      <c r="A490" s="210"/>
      <c r="B490" s="212"/>
    </row>
    <row r="491" spans="1:2" x14ac:dyDescent="0.2">
      <c r="A491" s="210"/>
      <c r="B491" s="212"/>
    </row>
    <row r="492" spans="1:2" x14ac:dyDescent="0.2">
      <c r="A492" s="210"/>
      <c r="B492" s="212"/>
    </row>
    <row r="493" spans="1:2" x14ac:dyDescent="0.2">
      <c r="A493" s="210"/>
      <c r="B493" s="212"/>
    </row>
    <row r="494" spans="1:2" x14ac:dyDescent="0.2">
      <c r="A494" s="210"/>
      <c r="B494" s="212"/>
    </row>
    <row r="495" spans="1:2" x14ac:dyDescent="0.2">
      <c r="A495" s="210"/>
      <c r="B495" s="212"/>
    </row>
    <row r="496" spans="1:2" x14ac:dyDescent="0.2">
      <c r="A496" s="210"/>
      <c r="B496" s="212"/>
    </row>
    <row r="497" spans="1:2" x14ac:dyDescent="0.2">
      <c r="A497" s="210"/>
      <c r="B497" s="212"/>
    </row>
    <row r="498" spans="1:2" x14ac:dyDescent="0.2">
      <c r="A498" s="210"/>
      <c r="B498" s="212"/>
    </row>
    <row r="499" spans="1:2" x14ac:dyDescent="0.2">
      <c r="A499" s="210"/>
      <c r="B499" s="212"/>
    </row>
    <row r="500" spans="1:2" x14ac:dyDescent="0.2">
      <c r="A500" s="210"/>
      <c r="B500" s="212"/>
    </row>
    <row r="501" spans="1:2" x14ac:dyDescent="0.2">
      <c r="A501" s="210"/>
      <c r="B501" s="212"/>
    </row>
    <row r="502" spans="1:2" x14ac:dyDescent="0.2">
      <c r="A502" s="210"/>
      <c r="B502" s="212"/>
    </row>
    <row r="503" spans="1:2" x14ac:dyDescent="0.2">
      <c r="A503" s="210"/>
      <c r="B503" s="212"/>
    </row>
    <row r="504" spans="1:2" x14ac:dyDescent="0.2">
      <c r="A504" s="210"/>
      <c r="B504" s="212"/>
    </row>
    <row r="505" spans="1:2" x14ac:dyDescent="0.2">
      <c r="A505" s="210"/>
      <c r="B505" s="212"/>
    </row>
    <row r="506" spans="1:2" x14ac:dyDescent="0.2">
      <c r="A506" s="210"/>
      <c r="B506" s="212"/>
    </row>
    <row r="507" spans="1:2" x14ac:dyDescent="0.2">
      <c r="A507" s="210"/>
      <c r="B507" s="212"/>
    </row>
    <row r="508" spans="1:2" x14ac:dyDescent="0.2">
      <c r="A508" s="210"/>
      <c r="B508" s="212"/>
    </row>
    <row r="509" spans="1:2" x14ac:dyDescent="0.2">
      <c r="A509" s="210"/>
      <c r="B509" s="212"/>
    </row>
    <row r="510" spans="1:2" x14ac:dyDescent="0.2">
      <c r="A510" s="210"/>
      <c r="B510" s="211"/>
    </row>
    <row r="511" spans="1:2" x14ac:dyDescent="0.2">
      <c r="A511" s="210"/>
      <c r="B511" s="211"/>
    </row>
    <row r="512" spans="1:2" x14ac:dyDescent="0.2">
      <c r="A512" s="210"/>
      <c r="B512" s="211"/>
    </row>
    <row r="513" spans="1:2" x14ac:dyDescent="0.2">
      <c r="A513" s="210"/>
      <c r="B513" s="211"/>
    </row>
    <row r="514" spans="1:2" x14ac:dyDescent="0.2">
      <c r="A514" s="210"/>
      <c r="B514" s="211"/>
    </row>
    <row r="515" spans="1:2" x14ac:dyDescent="0.2">
      <c r="A515" s="210"/>
      <c r="B515" s="212"/>
    </row>
    <row r="516" spans="1:2" x14ac:dyDescent="0.2">
      <c r="A516" s="210"/>
      <c r="B516" s="212"/>
    </row>
    <row r="517" spans="1:2" x14ac:dyDescent="0.2">
      <c r="A517" s="210"/>
      <c r="B517" s="212"/>
    </row>
    <row r="518" spans="1:2" x14ac:dyDescent="0.2">
      <c r="A518" s="210"/>
      <c r="B518" s="212"/>
    </row>
    <row r="519" spans="1:2" x14ac:dyDescent="0.2">
      <c r="A519" s="210"/>
      <c r="B519" s="212"/>
    </row>
    <row r="520" spans="1:2" x14ac:dyDescent="0.2">
      <c r="A520" s="210"/>
      <c r="B520" s="212"/>
    </row>
    <row r="521" spans="1:2" x14ac:dyDescent="0.2">
      <c r="A521" s="210"/>
      <c r="B521" s="212"/>
    </row>
    <row r="522" spans="1:2" x14ac:dyDescent="0.2">
      <c r="A522" s="210"/>
      <c r="B522" s="212"/>
    </row>
    <row r="523" spans="1:2" x14ac:dyDescent="0.2">
      <c r="A523" s="210"/>
      <c r="B523" s="211"/>
    </row>
    <row r="524" spans="1:2" x14ac:dyDescent="0.2">
      <c r="A524" s="210"/>
      <c r="B524" s="211"/>
    </row>
    <row r="525" spans="1:2" x14ac:dyDescent="0.2">
      <c r="A525" s="210"/>
      <c r="B525" s="211"/>
    </row>
    <row r="526" spans="1:2" x14ac:dyDescent="0.2">
      <c r="A526" s="210"/>
      <c r="B526" s="211"/>
    </row>
    <row r="527" spans="1:2" x14ac:dyDescent="0.2">
      <c r="A527" s="210"/>
      <c r="B527" s="212"/>
    </row>
    <row r="528" spans="1:2" x14ac:dyDescent="0.2">
      <c r="A528" s="210"/>
      <c r="B528" s="212"/>
    </row>
    <row r="529" spans="1:2" x14ac:dyDescent="0.2">
      <c r="A529" s="210"/>
      <c r="B529" s="212"/>
    </row>
    <row r="530" spans="1:2" x14ac:dyDescent="0.2">
      <c r="A530" s="210"/>
      <c r="B530" s="212"/>
    </row>
    <row r="531" spans="1:2" x14ac:dyDescent="0.2">
      <c r="A531" s="210"/>
      <c r="B531" s="212"/>
    </row>
    <row r="532" spans="1:2" x14ac:dyDescent="0.2">
      <c r="A532" s="210"/>
      <c r="B532" s="212"/>
    </row>
    <row r="533" spans="1:2" x14ac:dyDescent="0.2">
      <c r="A533" s="210"/>
      <c r="B533" s="212"/>
    </row>
    <row r="534" spans="1:2" x14ac:dyDescent="0.2">
      <c r="A534" s="210"/>
      <c r="B534" s="212"/>
    </row>
    <row r="535" spans="1:2" x14ac:dyDescent="0.2">
      <c r="A535" s="210"/>
      <c r="B535" s="212"/>
    </row>
    <row r="536" spans="1:2" x14ac:dyDescent="0.2">
      <c r="A536" s="210"/>
      <c r="B536" s="212"/>
    </row>
    <row r="537" spans="1:2" x14ac:dyDescent="0.2">
      <c r="A537" s="210"/>
      <c r="B537" s="212"/>
    </row>
    <row r="538" spans="1:2" x14ac:dyDescent="0.2">
      <c r="A538" s="210"/>
      <c r="B538" s="212"/>
    </row>
    <row r="539" spans="1:2" x14ac:dyDescent="0.2">
      <c r="A539" s="210"/>
      <c r="B539" s="212"/>
    </row>
    <row r="540" spans="1:2" x14ac:dyDescent="0.2">
      <c r="A540" s="210"/>
      <c r="B540" s="212"/>
    </row>
    <row r="541" spans="1:2" x14ac:dyDescent="0.2">
      <c r="A541" s="210"/>
      <c r="B541" s="212"/>
    </row>
    <row r="542" spans="1:2" x14ac:dyDescent="0.2">
      <c r="A542" s="210"/>
      <c r="B542" s="211"/>
    </row>
    <row r="543" spans="1:2" x14ac:dyDescent="0.2">
      <c r="A543" s="210"/>
      <c r="B543" s="212"/>
    </row>
    <row r="544" spans="1:2" x14ac:dyDescent="0.2">
      <c r="A544" s="210"/>
      <c r="B544" s="211"/>
    </row>
    <row r="545" spans="1:2" x14ac:dyDescent="0.2">
      <c r="A545" s="210"/>
      <c r="B545" s="211"/>
    </row>
    <row r="546" spans="1:2" x14ac:dyDescent="0.2">
      <c r="A546" s="210"/>
      <c r="B546" s="212"/>
    </row>
    <row r="547" spans="1:2" x14ac:dyDescent="0.2">
      <c r="A547" s="210"/>
      <c r="B547" s="212"/>
    </row>
    <row r="548" spans="1:2" x14ac:dyDescent="0.2">
      <c r="A548" s="210"/>
      <c r="B548" s="212"/>
    </row>
    <row r="549" spans="1:2" x14ac:dyDescent="0.2">
      <c r="A549" s="210"/>
      <c r="B549" s="212"/>
    </row>
    <row r="550" spans="1:2" x14ac:dyDescent="0.2">
      <c r="A550" s="210"/>
      <c r="B550" s="212"/>
    </row>
    <row r="551" spans="1:2" x14ac:dyDescent="0.2">
      <c r="A551" s="210"/>
      <c r="B551" s="212"/>
    </row>
    <row r="552" spans="1:2" x14ac:dyDescent="0.2">
      <c r="A552" s="210"/>
      <c r="B552" s="212"/>
    </row>
    <row r="553" spans="1:2" x14ac:dyDescent="0.2">
      <c r="A553" s="210"/>
      <c r="B553" s="212"/>
    </row>
    <row r="554" spans="1:2" x14ac:dyDescent="0.2">
      <c r="A554" s="210"/>
      <c r="B554" s="212"/>
    </row>
    <row r="555" spans="1:2" x14ac:dyDescent="0.2">
      <c r="A555" s="210"/>
      <c r="B555" s="212"/>
    </row>
    <row r="556" spans="1:2" x14ac:dyDescent="0.2">
      <c r="A556" s="210"/>
      <c r="B556" s="212"/>
    </row>
    <row r="557" spans="1:2" x14ac:dyDescent="0.2">
      <c r="A557" s="210"/>
      <c r="B557" s="212"/>
    </row>
    <row r="558" spans="1:2" x14ac:dyDescent="0.2">
      <c r="A558" s="210"/>
      <c r="B558" s="212"/>
    </row>
    <row r="559" spans="1:2" x14ac:dyDescent="0.2">
      <c r="A559" s="210"/>
      <c r="B559" s="212"/>
    </row>
    <row r="560" spans="1:2" x14ac:dyDescent="0.2">
      <c r="A560" s="210"/>
      <c r="B560" s="212"/>
    </row>
    <row r="561" spans="1:2" x14ac:dyDescent="0.2">
      <c r="A561" s="210"/>
      <c r="B561" s="212"/>
    </row>
    <row r="562" spans="1:2" x14ac:dyDescent="0.2">
      <c r="A562" s="210"/>
      <c r="B562" s="212"/>
    </row>
    <row r="563" spans="1:2" x14ac:dyDescent="0.2">
      <c r="A563" s="210"/>
      <c r="B563" s="212"/>
    </row>
    <row r="564" spans="1:2" x14ac:dyDescent="0.2">
      <c r="A564" s="210"/>
      <c r="B564" s="212"/>
    </row>
    <row r="565" spans="1:2" x14ac:dyDescent="0.2">
      <c r="A565" s="210"/>
      <c r="B565" s="212"/>
    </row>
    <row r="566" spans="1:2" x14ac:dyDescent="0.2">
      <c r="A566" s="210"/>
      <c r="B566" s="212"/>
    </row>
    <row r="567" spans="1:2" x14ac:dyDescent="0.2">
      <c r="A567" s="210"/>
      <c r="B567" s="212"/>
    </row>
    <row r="568" spans="1:2" x14ac:dyDescent="0.2">
      <c r="A568" s="210"/>
      <c r="B568" s="212"/>
    </row>
    <row r="569" spans="1:2" x14ac:dyDescent="0.2">
      <c r="A569" s="210"/>
      <c r="B569" s="212"/>
    </row>
    <row r="570" spans="1:2" x14ac:dyDescent="0.2">
      <c r="A570" s="210"/>
      <c r="B570" s="212"/>
    </row>
    <row r="571" spans="1:2" x14ac:dyDescent="0.2">
      <c r="A571" s="210"/>
      <c r="B571" s="212"/>
    </row>
    <row r="572" spans="1:2" x14ac:dyDescent="0.2">
      <c r="A572" s="210"/>
      <c r="B572" s="212"/>
    </row>
    <row r="573" spans="1:2" x14ac:dyDescent="0.2">
      <c r="A573" s="210"/>
      <c r="B573" s="212"/>
    </row>
    <row r="574" spans="1:2" x14ac:dyDescent="0.2">
      <c r="A574" s="210"/>
      <c r="B574" s="212"/>
    </row>
    <row r="575" spans="1:2" x14ac:dyDescent="0.2">
      <c r="A575" s="210"/>
      <c r="B575" s="212"/>
    </row>
    <row r="576" spans="1:2" x14ac:dyDescent="0.2">
      <c r="A576" s="210"/>
      <c r="B576" s="212"/>
    </row>
    <row r="577" spans="1:2" x14ac:dyDescent="0.2">
      <c r="A577" s="210"/>
      <c r="B577" s="212"/>
    </row>
    <row r="578" spans="1:2" x14ac:dyDescent="0.2">
      <c r="A578" s="210"/>
      <c r="B578" s="212"/>
    </row>
    <row r="579" spans="1:2" x14ac:dyDescent="0.2">
      <c r="A579" s="210"/>
      <c r="B579" s="212"/>
    </row>
    <row r="580" spans="1:2" x14ac:dyDescent="0.2">
      <c r="A580" s="210"/>
      <c r="B580" s="212"/>
    </row>
    <row r="581" spans="1:2" x14ac:dyDescent="0.2">
      <c r="A581" s="210"/>
      <c r="B581" s="212"/>
    </row>
    <row r="582" spans="1:2" x14ac:dyDescent="0.2">
      <c r="A582" s="210"/>
      <c r="B582" s="212"/>
    </row>
    <row r="583" spans="1:2" x14ac:dyDescent="0.2">
      <c r="A583" s="210"/>
      <c r="B583" s="212"/>
    </row>
    <row r="584" spans="1:2" x14ac:dyDescent="0.2">
      <c r="A584" s="210"/>
      <c r="B584" s="212"/>
    </row>
    <row r="585" spans="1:2" x14ac:dyDescent="0.2">
      <c r="A585" s="210"/>
      <c r="B585" s="212"/>
    </row>
    <row r="586" spans="1:2" x14ac:dyDescent="0.2">
      <c r="A586" s="210"/>
      <c r="B586" s="212"/>
    </row>
    <row r="587" spans="1:2" x14ac:dyDescent="0.2">
      <c r="A587" s="210"/>
      <c r="B587" s="212"/>
    </row>
    <row r="588" spans="1:2" x14ac:dyDescent="0.2">
      <c r="A588" s="210"/>
      <c r="B588" s="212"/>
    </row>
    <row r="589" spans="1:2" x14ac:dyDescent="0.2">
      <c r="A589" s="210"/>
      <c r="B589" s="212"/>
    </row>
    <row r="590" spans="1:2" x14ac:dyDescent="0.2">
      <c r="A590" s="210"/>
      <c r="B590" s="212"/>
    </row>
    <row r="591" spans="1:2" x14ac:dyDescent="0.2">
      <c r="A591" s="210"/>
      <c r="B591" s="212"/>
    </row>
    <row r="592" spans="1:2" x14ac:dyDescent="0.2">
      <c r="A592" s="210"/>
      <c r="B592" s="212"/>
    </row>
    <row r="593" spans="1:2" x14ac:dyDescent="0.2">
      <c r="A593" s="210"/>
      <c r="B593" s="212"/>
    </row>
    <row r="594" spans="1:2" x14ac:dyDescent="0.2">
      <c r="A594" s="210"/>
      <c r="B594" s="212"/>
    </row>
    <row r="595" spans="1:2" x14ac:dyDescent="0.2">
      <c r="A595" s="210"/>
      <c r="B595" s="212"/>
    </row>
    <row r="596" spans="1:2" x14ac:dyDescent="0.2">
      <c r="A596" s="210"/>
      <c r="B596" s="212"/>
    </row>
    <row r="597" spans="1:2" x14ac:dyDescent="0.2">
      <c r="A597" s="210"/>
      <c r="B597" s="212"/>
    </row>
    <row r="598" spans="1:2" x14ac:dyDescent="0.2">
      <c r="A598" s="210"/>
      <c r="B598" s="212"/>
    </row>
    <row r="599" spans="1:2" x14ac:dyDescent="0.2">
      <c r="A599" s="210"/>
      <c r="B599" s="212"/>
    </row>
    <row r="600" spans="1:2" x14ac:dyDescent="0.2">
      <c r="A600" s="210"/>
      <c r="B600" s="212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CDEDA-19AB-4987-9562-BBB007D772B5}">
  <sheetPr>
    <pageSetUpPr fitToPage="1"/>
  </sheetPr>
  <dimension ref="A1:H348"/>
  <sheetViews>
    <sheetView showZeros="0" zoomScale="85" zoomScaleNormal="85" zoomScaleSheetLayoutView="85" workbookViewId="0">
      <pane xSplit="6" ySplit="5" topLeftCell="G6" activePane="bottomRight" state="frozen"/>
      <selection pane="topRight" activeCell="J1" sqref="J1"/>
      <selection pane="bottomLeft" activeCell="A6" sqref="A6"/>
      <selection pane="bottomRight" activeCell="H168" sqref="H168"/>
    </sheetView>
  </sheetViews>
  <sheetFormatPr defaultColWidth="1.140625" defaultRowHeight="22.5" x14ac:dyDescent="0.2"/>
  <cols>
    <col min="1" max="1" width="9" style="3" customWidth="1"/>
    <col min="2" max="2" width="18.7109375" style="4" hidden="1" customWidth="1"/>
    <col min="3" max="3" width="7.140625" style="7" hidden="1" customWidth="1"/>
    <col min="4" max="4" width="21.85546875" style="7" customWidth="1"/>
    <col min="5" max="5" width="21" style="7" customWidth="1"/>
    <col min="6" max="6" width="17.28515625" style="7" customWidth="1"/>
    <col min="7" max="7" width="86.140625" style="7" customWidth="1"/>
    <col min="8" max="8" width="24.5703125" style="5" customWidth="1"/>
    <col min="9" max="16384" width="1.140625" style="301"/>
  </cols>
  <sheetData>
    <row r="1" spans="1:8" s="13" customFormat="1" ht="25.5" customHeight="1" x14ac:dyDescent="0.25">
      <c r="A1" s="273"/>
      <c r="B1" s="222"/>
      <c r="C1" s="222"/>
      <c r="D1" s="222"/>
      <c r="E1" s="222"/>
      <c r="F1" s="222"/>
      <c r="G1" s="222" t="s">
        <v>1141</v>
      </c>
      <c r="H1" s="302"/>
    </row>
    <row r="2" spans="1:8" s="13" customFormat="1" ht="21.75" customHeight="1" x14ac:dyDescent="0.25">
      <c r="A2" s="266" t="s">
        <v>0</v>
      </c>
      <c r="B2" s="274"/>
      <c r="C2" s="266"/>
      <c r="D2" s="266"/>
      <c r="E2" s="266"/>
      <c r="F2" s="266"/>
      <c r="G2" s="266"/>
      <c r="H2" s="275"/>
    </row>
    <row r="3" spans="1:8" s="114" customFormat="1" ht="28.5" customHeight="1" x14ac:dyDescent="0.3">
      <c r="A3" s="267">
        <v>1</v>
      </c>
      <c r="B3" s="267">
        <v>2</v>
      </c>
      <c r="C3" s="267">
        <v>5</v>
      </c>
      <c r="D3" s="267">
        <v>6</v>
      </c>
      <c r="E3" s="267"/>
      <c r="F3" s="267">
        <v>7</v>
      </c>
      <c r="G3" s="267">
        <v>8</v>
      </c>
      <c r="H3" s="267"/>
    </row>
    <row r="4" spans="1:8" s="115" customFormat="1" ht="55.5" customHeight="1" x14ac:dyDescent="0.2">
      <c r="A4" s="268" t="s">
        <v>1</v>
      </c>
      <c r="B4" s="268" t="s">
        <v>2</v>
      </c>
      <c r="C4" s="268"/>
      <c r="D4" s="268" t="s">
        <v>1235</v>
      </c>
      <c r="E4" s="268" t="s">
        <v>1236</v>
      </c>
      <c r="F4" s="268" t="s">
        <v>6</v>
      </c>
      <c r="G4" s="268" t="s">
        <v>7</v>
      </c>
      <c r="H4" s="268" t="s">
        <v>1312</v>
      </c>
    </row>
    <row r="5" spans="1:8" s="116" customFormat="1" ht="22.5" customHeight="1" x14ac:dyDescent="0.2">
      <c r="A5" s="276"/>
      <c r="B5" s="277"/>
      <c r="C5" s="226"/>
      <c r="D5" s="226"/>
      <c r="E5" s="226"/>
      <c r="F5" s="226"/>
      <c r="G5" s="269"/>
      <c r="H5" s="269"/>
    </row>
    <row r="6" spans="1:8" s="52" customFormat="1" ht="20.25" customHeight="1" x14ac:dyDescent="0.2">
      <c r="A6" s="278">
        <f>_xlfn.AGGREGATE(3,3,$B$6:B6)</f>
        <v>1</v>
      </c>
      <c r="B6" s="279" t="s">
        <v>17</v>
      </c>
      <c r="C6" s="243" t="s">
        <v>19</v>
      </c>
      <c r="D6" s="280">
        <v>4612728050012</v>
      </c>
      <c r="E6" s="280">
        <v>4658790008513</v>
      </c>
      <c r="F6" s="242" t="s">
        <v>20</v>
      </c>
      <c r="G6" s="270" t="s">
        <v>1203</v>
      </c>
      <c r="H6" s="242" t="s">
        <v>1314</v>
      </c>
    </row>
    <row r="7" spans="1:8" s="52" customFormat="1" ht="33" customHeight="1" x14ac:dyDescent="0.2">
      <c r="A7" s="278">
        <f>_xlfn.AGGREGATE(3,3,$B$6:B7)</f>
        <v>2</v>
      </c>
      <c r="B7" s="279" t="s">
        <v>21</v>
      </c>
      <c r="C7" s="243" t="s">
        <v>19</v>
      </c>
      <c r="D7" s="280">
        <v>4612728050029</v>
      </c>
      <c r="E7" s="280">
        <v>4658790008520</v>
      </c>
      <c r="F7" s="242" t="s">
        <v>23</v>
      </c>
      <c r="G7" s="270" t="s">
        <v>24</v>
      </c>
      <c r="H7" s="278">
        <v>8708809909</v>
      </c>
    </row>
    <row r="8" spans="1:8" s="52" customFormat="1" ht="20.25" customHeight="1" x14ac:dyDescent="0.2">
      <c r="A8" s="278">
        <f>_xlfn.AGGREGATE(3,3,$B$6:B8)</f>
        <v>3</v>
      </c>
      <c r="B8" s="279" t="s">
        <v>25</v>
      </c>
      <c r="C8" s="243" t="s">
        <v>19</v>
      </c>
      <c r="D8" s="280">
        <v>4612728050036</v>
      </c>
      <c r="E8" s="280">
        <v>4658790008537</v>
      </c>
      <c r="F8" s="242" t="s">
        <v>28</v>
      </c>
      <c r="G8" s="270" t="s">
        <v>29</v>
      </c>
      <c r="H8" s="242" t="s">
        <v>1313</v>
      </c>
    </row>
    <row r="9" spans="1:8" s="52" customFormat="1" ht="33.75" customHeight="1" x14ac:dyDescent="0.2">
      <c r="A9" s="278">
        <f>_xlfn.AGGREGATE(3,3,$B$6:B9)</f>
        <v>4</v>
      </c>
      <c r="B9" s="279" t="s">
        <v>30</v>
      </c>
      <c r="C9" s="243" t="s">
        <v>19</v>
      </c>
      <c r="D9" s="280">
        <v>4612728050043</v>
      </c>
      <c r="E9" s="280">
        <v>4658790008544</v>
      </c>
      <c r="F9" s="242" t="s">
        <v>33</v>
      </c>
      <c r="G9" s="270" t="s">
        <v>34</v>
      </c>
      <c r="H9" s="278">
        <v>8708809109</v>
      </c>
    </row>
    <row r="10" spans="1:8" s="52" customFormat="1" ht="30.75" customHeight="1" x14ac:dyDescent="0.2">
      <c r="A10" s="278">
        <f>_xlfn.AGGREGATE(3,3,$B$6:B10)</f>
        <v>5</v>
      </c>
      <c r="B10" s="279" t="s">
        <v>35</v>
      </c>
      <c r="C10" s="242" t="s">
        <v>19</v>
      </c>
      <c r="D10" s="280">
        <v>4612728050050</v>
      </c>
      <c r="E10" s="280">
        <v>4658790008612</v>
      </c>
      <c r="F10" s="242" t="s">
        <v>38</v>
      </c>
      <c r="G10" s="270" t="s">
        <v>39</v>
      </c>
      <c r="H10" s="242" t="s">
        <v>1313</v>
      </c>
    </row>
    <row r="11" spans="1:8" s="52" customFormat="1" ht="35.25" customHeight="1" x14ac:dyDescent="0.2">
      <c r="A11" s="278">
        <f>_xlfn.AGGREGATE(3,3,$B$6:B11)</f>
        <v>6</v>
      </c>
      <c r="B11" s="279" t="s">
        <v>40</v>
      </c>
      <c r="C11" s="242" t="s">
        <v>19</v>
      </c>
      <c r="D11" s="280">
        <v>4612728050067</v>
      </c>
      <c r="E11" s="280">
        <v>4658790008629</v>
      </c>
      <c r="F11" s="242" t="s">
        <v>42</v>
      </c>
      <c r="G11" s="270" t="s">
        <v>43</v>
      </c>
      <c r="H11" s="242" t="s">
        <v>1313</v>
      </c>
    </row>
    <row r="12" spans="1:8" s="52" customFormat="1" ht="31.5" x14ac:dyDescent="0.2">
      <c r="A12" s="278">
        <f>_xlfn.AGGREGATE(3,3,$B$6:B12)</f>
        <v>7</v>
      </c>
      <c r="B12" s="279" t="s">
        <v>44</v>
      </c>
      <c r="C12" s="243" t="s">
        <v>19</v>
      </c>
      <c r="D12" s="280">
        <v>4612728050234</v>
      </c>
      <c r="E12" s="280">
        <v>4658790008643</v>
      </c>
      <c r="F12" s="242" t="s">
        <v>46</v>
      </c>
      <c r="G12" s="270" t="s">
        <v>47</v>
      </c>
      <c r="H12" s="242" t="s">
        <v>1314</v>
      </c>
    </row>
    <row r="13" spans="1:8" s="52" customFormat="1" ht="32.25" customHeight="1" x14ac:dyDescent="0.2">
      <c r="A13" s="278">
        <f>_xlfn.AGGREGATE(3,3,$B$6:B13)</f>
        <v>8</v>
      </c>
      <c r="B13" s="279" t="s">
        <v>48</v>
      </c>
      <c r="C13" s="243" t="s">
        <v>19</v>
      </c>
      <c r="D13" s="280">
        <v>4612728050241</v>
      </c>
      <c r="E13" s="280">
        <v>4658790008650</v>
      </c>
      <c r="F13" s="242" t="s">
        <v>50</v>
      </c>
      <c r="G13" s="270" t="s">
        <v>51</v>
      </c>
      <c r="H13" s="242" t="s">
        <v>1314</v>
      </c>
    </row>
    <row r="14" spans="1:8" s="52" customFormat="1" ht="31.5" x14ac:dyDescent="0.2">
      <c r="A14" s="278">
        <f>_xlfn.AGGREGATE(3,3,$B$6:B14)</f>
        <v>9</v>
      </c>
      <c r="B14" s="279" t="s">
        <v>52</v>
      </c>
      <c r="C14" s="243" t="s">
        <v>19</v>
      </c>
      <c r="D14" s="280">
        <v>1902008221984</v>
      </c>
      <c r="E14" s="280">
        <v>4658790008674</v>
      </c>
      <c r="F14" s="281" t="s">
        <v>55</v>
      </c>
      <c r="G14" s="270" t="s">
        <v>56</v>
      </c>
      <c r="H14" s="242" t="s">
        <v>1313</v>
      </c>
    </row>
    <row r="15" spans="1:8" s="52" customFormat="1" ht="31.5" x14ac:dyDescent="0.2">
      <c r="A15" s="278">
        <f>_xlfn.AGGREGATE(3,3,$B$6:B15)</f>
        <v>10</v>
      </c>
      <c r="B15" s="279" t="s">
        <v>57</v>
      </c>
      <c r="C15" s="243" t="s">
        <v>19</v>
      </c>
      <c r="D15" s="280">
        <v>1802008221239</v>
      </c>
      <c r="E15" s="280">
        <v>4658790008681</v>
      </c>
      <c r="F15" s="281" t="s">
        <v>59</v>
      </c>
      <c r="G15" s="270" t="s">
        <v>1202</v>
      </c>
      <c r="H15" s="242" t="s">
        <v>1313</v>
      </c>
    </row>
    <row r="16" spans="1:8" s="52" customFormat="1" ht="31.5" x14ac:dyDescent="0.2">
      <c r="A16" s="278">
        <f>_xlfn.AGGREGATE(3,3,$B$6:B16)</f>
        <v>11</v>
      </c>
      <c r="B16" s="279" t="s">
        <v>60</v>
      </c>
      <c r="C16" s="243" t="s">
        <v>19</v>
      </c>
      <c r="D16" s="280">
        <v>4612728050098</v>
      </c>
      <c r="E16" s="280">
        <v>4658790008551</v>
      </c>
      <c r="F16" s="242" t="s">
        <v>63</v>
      </c>
      <c r="G16" s="270" t="s">
        <v>64</v>
      </c>
      <c r="H16" s="242" t="s">
        <v>1314</v>
      </c>
    </row>
    <row r="17" spans="1:8" s="52" customFormat="1" ht="32.25" customHeight="1" x14ac:dyDescent="0.2">
      <c r="A17" s="278">
        <f>_xlfn.AGGREGATE(3,3,$B$6:B17)</f>
        <v>12</v>
      </c>
      <c r="B17" s="279" t="s">
        <v>65</v>
      </c>
      <c r="C17" s="243" t="s">
        <v>19</v>
      </c>
      <c r="D17" s="280">
        <v>4612728050104</v>
      </c>
      <c r="E17" s="280">
        <v>4658790008568</v>
      </c>
      <c r="F17" s="242" t="s">
        <v>67</v>
      </c>
      <c r="G17" s="270" t="s">
        <v>1200</v>
      </c>
      <c r="H17" s="242" t="s">
        <v>1314</v>
      </c>
    </row>
    <row r="18" spans="1:8" s="52" customFormat="1" ht="31.5" x14ac:dyDescent="0.2">
      <c r="A18" s="278">
        <f>_xlfn.AGGREGATE(3,3,$B$6:B18)</f>
        <v>13</v>
      </c>
      <c r="B18" s="279" t="s">
        <v>68</v>
      </c>
      <c r="C18" s="243" t="s">
        <v>19</v>
      </c>
      <c r="D18" s="280">
        <v>4612728050111</v>
      </c>
      <c r="E18" s="280">
        <v>4658790008575</v>
      </c>
      <c r="F18" s="242" t="s">
        <v>71</v>
      </c>
      <c r="G18" s="270" t="s">
        <v>72</v>
      </c>
      <c r="H18" s="242" t="s">
        <v>1314</v>
      </c>
    </row>
    <row r="19" spans="1:8" s="52" customFormat="1" ht="32.25" customHeight="1" x14ac:dyDescent="0.2">
      <c r="A19" s="278">
        <f>_xlfn.AGGREGATE(3,3,$B$6:B19)</f>
        <v>14</v>
      </c>
      <c r="B19" s="279" t="s">
        <v>73</v>
      </c>
      <c r="C19" s="243" t="s">
        <v>19</v>
      </c>
      <c r="D19" s="280">
        <v>4612728050128</v>
      </c>
      <c r="E19" s="280">
        <v>4658790008582</v>
      </c>
      <c r="F19" s="242" t="s">
        <v>75</v>
      </c>
      <c r="G19" s="270" t="s">
        <v>1201</v>
      </c>
      <c r="H19" s="242" t="s">
        <v>1314</v>
      </c>
    </row>
    <row r="20" spans="1:8" s="52" customFormat="1" ht="31.5" x14ac:dyDescent="0.2">
      <c r="A20" s="278">
        <f>_xlfn.AGGREGATE(3,3,$B$6:B20)</f>
        <v>15</v>
      </c>
      <c r="B20" s="279" t="s">
        <v>76</v>
      </c>
      <c r="C20" s="243" t="s">
        <v>19</v>
      </c>
      <c r="D20" s="280">
        <v>4630017720644</v>
      </c>
      <c r="E20" s="280">
        <v>4658790009039</v>
      </c>
      <c r="F20" s="282" t="s">
        <v>79</v>
      </c>
      <c r="G20" s="270" t="s">
        <v>80</v>
      </c>
      <c r="H20" s="242" t="s">
        <v>1314</v>
      </c>
    </row>
    <row r="21" spans="1:8" s="52" customFormat="1" ht="31.5" customHeight="1" x14ac:dyDescent="0.2">
      <c r="A21" s="278">
        <f>_xlfn.AGGREGATE(3,3,$B$6:B21)</f>
        <v>16</v>
      </c>
      <c r="B21" s="279" t="s">
        <v>81</v>
      </c>
      <c r="C21" s="243" t="s">
        <v>19</v>
      </c>
      <c r="D21" s="280">
        <v>4630017720668</v>
      </c>
      <c r="E21" s="280">
        <v>4658790009046</v>
      </c>
      <c r="F21" s="282" t="s">
        <v>84</v>
      </c>
      <c r="G21" s="270" t="s">
        <v>85</v>
      </c>
      <c r="H21" s="242" t="s">
        <v>1314</v>
      </c>
    </row>
    <row r="22" spans="1:8" s="52" customFormat="1" ht="31.5" x14ac:dyDescent="0.2">
      <c r="A22" s="278">
        <f>_xlfn.AGGREGATE(3,3,$B$6:B22)</f>
        <v>17</v>
      </c>
      <c r="B22" s="279" t="s">
        <v>86</v>
      </c>
      <c r="C22" s="243" t="s">
        <v>19</v>
      </c>
      <c r="D22" s="280">
        <v>4630017720637</v>
      </c>
      <c r="E22" s="280">
        <v>4658790009053</v>
      </c>
      <c r="F22" s="282" t="s">
        <v>89</v>
      </c>
      <c r="G22" s="270" t="s">
        <v>90</v>
      </c>
      <c r="H22" s="242" t="s">
        <v>1314</v>
      </c>
    </row>
    <row r="23" spans="1:8" s="52" customFormat="1" ht="32.25" customHeight="1" x14ac:dyDescent="0.2">
      <c r="A23" s="278">
        <f>_xlfn.AGGREGATE(3,3,$B$6:B23)</f>
        <v>18</v>
      </c>
      <c r="B23" s="279" t="s">
        <v>91</v>
      </c>
      <c r="C23" s="243" t="s">
        <v>19</v>
      </c>
      <c r="D23" s="280">
        <v>4630017720651</v>
      </c>
      <c r="E23" s="280">
        <v>4658790009060</v>
      </c>
      <c r="F23" s="282" t="s">
        <v>92</v>
      </c>
      <c r="G23" s="270" t="s">
        <v>93</v>
      </c>
      <c r="H23" s="242" t="s">
        <v>1314</v>
      </c>
    </row>
    <row r="24" spans="1:8" s="52" customFormat="1" ht="15.75" x14ac:dyDescent="0.2">
      <c r="A24" s="278">
        <f>_xlfn.AGGREGATE(3,3,$B$6:B24)</f>
        <v>19</v>
      </c>
      <c r="B24" s="279" t="s">
        <v>94</v>
      </c>
      <c r="C24" s="243" t="s">
        <v>19</v>
      </c>
      <c r="D24" s="280">
        <v>4612728050135</v>
      </c>
      <c r="E24" s="280">
        <v>4658790008704</v>
      </c>
      <c r="F24" s="242" t="s">
        <v>96</v>
      </c>
      <c r="G24" s="270" t="s">
        <v>97</v>
      </c>
      <c r="H24" s="242" t="s">
        <v>1314</v>
      </c>
    </row>
    <row r="25" spans="1:8" s="52" customFormat="1" ht="31.5" customHeight="1" x14ac:dyDescent="0.2">
      <c r="A25" s="278">
        <f>_xlfn.AGGREGATE(3,3,$B$6:B25)</f>
        <v>20</v>
      </c>
      <c r="B25" s="279" t="s">
        <v>98</v>
      </c>
      <c r="C25" s="243" t="s">
        <v>19</v>
      </c>
      <c r="D25" s="280">
        <v>4612728050142</v>
      </c>
      <c r="E25" s="280">
        <v>4658790008711</v>
      </c>
      <c r="F25" s="242" t="s">
        <v>100</v>
      </c>
      <c r="G25" s="270" t="s">
        <v>101</v>
      </c>
      <c r="H25" s="242" t="s">
        <v>1314</v>
      </c>
    </row>
    <row r="26" spans="1:8" s="52" customFormat="1" ht="15.75" x14ac:dyDescent="0.2">
      <c r="A26" s="278">
        <f>_xlfn.AGGREGATE(3,3,$B$6:B26)</f>
        <v>21</v>
      </c>
      <c r="B26" s="279" t="s">
        <v>102</v>
      </c>
      <c r="C26" s="243" t="s">
        <v>19</v>
      </c>
      <c r="D26" s="283">
        <v>4630017890101</v>
      </c>
      <c r="E26" s="283">
        <v>4658790009541</v>
      </c>
      <c r="F26" s="242" t="s">
        <v>103</v>
      </c>
      <c r="G26" s="270" t="s">
        <v>104</v>
      </c>
      <c r="H26" s="242" t="s">
        <v>1314</v>
      </c>
    </row>
    <row r="27" spans="1:8" s="52" customFormat="1" ht="15.75" x14ac:dyDescent="0.2">
      <c r="A27" s="278">
        <f>_xlfn.AGGREGATE(3,3,$B$6:B27)</f>
        <v>22</v>
      </c>
      <c r="B27" s="279" t="s">
        <v>105</v>
      </c>
      <c r="C27" s="243" t="s">
        <v>19</v>
      </c>
      <c r="D27" s="283">
        <v>4630017890095</v>
      </c>
      <c r="E27" s="283">
        <v>4658790009558</v>
      </c>
      <c r="F27" s="242" t="s">
        <v>106</v>
      </c>
      <c r="G27" s="270" t="s">
        <v>107</v>
      </c>
      <c r="H27" s="242" t="s">
        <v>1314</v>
      </c>
    </row>
    <row r="28" spans="1:8" s="52" customFormat="1" ht="15.75" x14ac:dyDescent="0.2">
      <c r="A28" s="278">
        <f>_xlfn.AGGREGATE(3,3,$B$6:B28)</f>
        <v>23</v>
      </c>
      <c r="B28" s="279" t="s">
        <v>108</v>
      </c>
      <c r="C28" s="243" t="s">
        <v>19</v>
      </c>
      <c r="D28" s="280">
        <v>4630017927234</v>
      </c>
      <c r="E28" s="280">
        <v>4658790009985</v>
      </c>
      <c r="F28" s="242" t="s">
        <v>109</v>
      </c>
      <c r="G28" s="270" t="s">
        <v>111</v>
      </c>
      <c r="H28" s="242" t="s">
        <v>1314</v>
      </c>
    </row>
    <row r="29" spans="1:8" s="52" customFormat="1" ht="31.5" x14ac:dyDescent="0.2">
      <c r="A29" s="278">
        <f>_xlfn.AGGREGATE(3,3,$B$6:B29)</f>
        <v>24</v>
      </c>
      <c r="B29" s="279" t="s">
        <v>112</v>
      </c>
      <c r="C29" s="243" t="s">
        <v>19</v>
      </c>
      <c r="D29" s="280">
        <v>1902008221007</v>
      </c>
      <c r="E29" s="280">
        <v>4658790008599</v>
      </c>
      <c r="F29" s="282" t="s">
        <v>115</v>
      </c>
      <c r="G29" s="270" t="s">
        <v>116</v>
      </c>
      <c r="H29" s="242" t="s">
        <v>1314</v>
      </c>
    </row>
    <row r="30" spans="1:8" s="52" customFormat="1" ht="31.5" x14ac:dyDescent="0.2">
      <c r="A30" s="278">
        <f>_xlfn.AGGREGATE(3,3,$B$6:B30)</f>
        <v>25</v>
      </c>
      <c r="B30" s="279" t="s">
        <v>117</v>
      </c>
      <c r="C30" s="243" t="s">
        <v>19</v>
      </c>
      <c r="D30" s="280">
        <v>1902008221014</v>
      </c>
      <c r="E30" s="280">
        <v>4658790008605</v>
      </c>
      <c r="F30" s="282" t="s">
        <v>120</v>
      </c>
      <c r="G30" s="270" t="s">
        <v>121</v>
      </c>
      <c r="H30" s="242" t="s">
        <v>1314</v>
      </c>
    </row>
    <row r="31" spans="1:8" s="52" customFormat="1" ht="31.5" x14ac:dyDescent="0.2">
      <c r="A31" s="278">
        <f>_xlfn.AGGREGATE(3,3,$B$6:B31)</f>
        <v>26</v>
      </c>
      <c r="B31" s="279" t="s">
        <v>122</v>
      </c>
      <c r="C31" s="243" t="s">
        <v>19</v>
      </c>
      <c r="D31" s="280">
        <v>1902008221021</v>
      </c>
      <c r="E31" s="280">
        <v>4658790008735</v>
      </c>
      <c r="F31" s="282" t="s">
        <v>124</v>
      </c>
      <c r="G31" s="270" t="s">
        <v>125</v>
      </c>
      <c r="H31" s="242" t="s">
        <v>1313</v>
      </c>
    </row>
    <row r="32" spans="1:8" s="52" customFormat="1" ht="31.5" customHeight="1" x14ac:dyDescent="0.2">
      <c r="A32" s="278">
        <f>_xlfn.AGGREGATE(3,3,$B$6:B32)</f>
        <v>27</v>
      </c>
      <c r="B32" s="279" t="s">
        <v>126</v>
      </c>
      <c r="C32" s="243" t="s">
        <v>19</v>
      </c>
      <c r="D32" s="280">
        <v>1902008221038</v>
      </c>
      <c r="E32" s="280">
        <v>4658790008742</v>
      </c>
      <c r="F32" s="282" t="s">
        <v>128</v>
      </c>
      <c r="G32" s="270" t="s">
        <v>129</v>
      </c>
      <c r="H32" s="242" t="s">
        <v>1314</v>
      </c>
    </row>
    <row r="33" spans="1:8" s="52" customFormat="1" ht="31.5" customHeight="1" x14ac:dyDescent="0.2">
      <c r="A33" s="278">
        <f>_xlfn.AGGREGATE(3,3,$B$6:B33)</f>
        <v>28</v>
      </c>
      <c r="B33" s="279" t="s">
        <v>130</v>
      </c>
      <c r="C33" s="243" t="s">
        <v>19</v>
      </c>
      <c r="D33" s="280">
        <v>1902008221045</v>
      </c>
      <c r="E33" s="280">
        <v>4658790008636</v>
      </c>
      <c r="F33" s="282" t="s">
        <v>132</v>
      </c>
      <c r="G33" s="270" t="s">
        <v>133</v>
      </c>
      <c r="H33" s="242" t="s">
        <v>1313</v>
      </c>
    </row>
    <row r="34" spans="1:8" s="52" customFormat="1" ht="31.5" x14ac:dyDescent="0.2">
      <c r="A34" s="278">
        <f>_xlfn.AGGREGATE(3,3,$B$6:B34)</f>
        <v>29</v>
      </c>
      <c r="B34" s="279" t="s">
        <v>134</v>
      </c>
      <c r="C34" s="243" t="s">
        <v>19</v>
      </c>
      <c r="D34" s="280">
        <v>1902008221052</v>
      </c>
      <c r="E34" s="280">
        <v>4658790008667</v>
      </c>
      <c r="F34" s="282" t="s">
        <v>136</v>
      </c>
      <c r="G34" s="270" t="s">
        <v>137</v>
      </c>
      <c r="H34" s="242" t="s">
        <v>1314</v>
      </c>
    </row>
    <row r="35" spans="1:8" s="52" customFormat="1" ht="31.5" customHeight="1" x14ac:dyDescent="0.2">
      <c r="A35" s="278">
        <f>_xlfn.AGGREGATE(3,3,$B$6:B35)</f>
        <v>30</v>
      </c>
      <c r="B35" s="279" t="s">
        <v>138</v>
      </c>
      <c r="C35" s="243" t="s">
        <v>19</v>
      </c>
      <c r="D35" s="280">
        <v>1902008221977</v>
      </c>
      <c r="E35" s="280">
        <v>4658790008698</v>
      </c>
      <c r="F35" s="282" t="s">
        <v>140</v>
      </c>
      <c r="G35" s="270" t="s">
        <v>141</v>
      </c>
      <c r="H35" s="242" t="s">
        <v>1313</v>
      </c>
    </row>
    <row r="36" spans="1:8" s="52" customFormat="1" ht="15.75" x14ac:dyDescent="0.2">
      <c r="A36" s="278">
        <f>_xlfn.AGGREGATE(3,3,$B$6:B36)</f>
        <v>31</v>
      </c>
      <c r="B36" s="279" t="s">
        <v>142</v>
      </c>
      <c r="C36" s="243" t="s">
        <v>19</v>
      </c>
      <c r="D36" s="280">
        <v>1902008221069</v>
      </c>
      <c r="E36" s="280">
        <v>4658790008728</v>
      </c>
      <c r="F36" s="282" t="s">
        <v>144</v>
      </c>
      <c r="G36" s="270" t="s">
        <v>145</v>
      </c>
      <c r="H36" s="242" t="s">
        <v>1314</v>
      </c>
    </row>
    <row r="37" spans="1:8" s="52" customFormat="1" ht="15.75" x14ac:dyDescent="0.2">
      <c r="A37" s="278">
        <f>_xlfn.AGGREGATE(3,3,$B$6:B37)</f>
        <v>32</v>
      </c>
      <c r="B37" s="279" t="s">
        <v>146</v>
      </c>
      <c r="C37" s="243" t="s">
        <v>19</v>
      </c>
      <c r="D37" s="280">
        <v>4630017927289</v>
      </c>
      <c r="E37" s="280">
        <v>4658790009626</v>
      </c>
      <c r="F37" s="282" t="s">
        <v>147</v>
      </c>
      <c r="G37" s="270" t="s">
        <v>149</v>
      </c>
      <c r="H37" s="242" t="s">
        <v>1314</v>
      </c>
    </row>
    <row r="38" spans="1:8" s="52" customFormat="1" ht="31.5" customHeight="1" x14ac:dyDescent="0.2">
      <c r="A38" s="278">
        <f>_xlfn.AGGREGATE(3,3,$B$6:B38)</f>
        <v>33</v>
      </c>
      <c r="B38" s="279" t="s">
        <v>150</v>
      </c>
      <c r="C38" s="243" t="s">
        <v>19</v>
      </c>
      <c r="D38" s="280">
        <v>4612728050159</v>
      </c>
      <c r="E38" s="280">
        <v>4658790008810</v>
      </c>
      <c r="F38" s="242" t="s">
        <v>153</v>
      </c>
      <c r="G38" s="270" t="s">
        <v>1204</v>
      </c>
      <c r="H38" s="242" t="s">
        <v>1315</v>
      </c>
    </row>
    <row r="39" spans="1:8" s="52" customFormat="1" ht="31.5" x14ac:dyDescent="0.2">
      <c r="A39" s="278">
        <f>_xlfn.AGGREGATE(3,3,$B$6:B39)</f>
        <v>34</v>
      </c>
      <c r="B39" s="279" t="s">
        <v>154</v>
      </c>
      <c r="C39" s="243" t="s">
        <v>19</v>
      </c>
      <c r="D39" s="280">
        <v>1702008221195</v>
      </c>
      <c r="E39" s="280">
        <v>4658790008803</v>
      </c>
      <c r="F39" s="242" t="s">
        <v>156</v>
      </c>
      <c r="G39" s="270" t="s">
        <v>157</v>
      </c>
      <c r="H39" s="242" t="s">
        <v>1315</v>
      </c>
    </row>
    <row r="40" spans="1:8" s="52" customFormat="1" ht="31.5" x14ac:dyDescent="0.2">
      <c r="A40" s="278">
        <f>_xlfn.AGGREGATE(3,3,$B$6:B40)</f>
        <v>35</v>
      </c>
      <c r="B40" s="279" t="s">
        <v>158</v>
      </c>
      <c r="C40" s="243" t="s">
        <v>19</v>
      </c>
      <c r="D40" s="280">
        <v>4612728050166</v>
      </c>
      <c r="E40" s="280">
        <v>4658790008773</v>
      </c>
      <c r="F40" s="242" t="s">
        <v>160</v>
      </c>
      <c r="G40" s="270" t="s">
        <v>1205</v>
      </c>
      <c r="H40" s="242" t="s">
        <v>1315</v>
      </c>
    </row>
    <row r="41" spans="1:8" s="52" customFormat="1" ht="31.5" customHeight="1" x14ac:dyDescent="0.2">
      <c r="A41" s="278">
        <f>_xlfn.AGGREGATE(3,3,$B$6:B41)</f>
        <v>36</v>
      </c>
      <c r="B41" s="279" t="s">
        <v>161</v>
      </c>
      <c r="C41" s="243" t="s">
        <v>19</v>
      </c>
      <c r="D41" s="280">
        <v>1702008221201</v>
      </c>
      <c r="E41" s="280">
        <v>4658790008766</v>
      </c>
      <c r="F41" s="242" t="s">
        <v>163</v>
      </c>
      <c r="G41" s="270" t="s">
        <v>164</v>
      </c>
      <c r="H41" s="242" t="s">
        <v>1315</v>
      </c>
    </row>
    <row r="42" spans="1:8" s="52" customFormat="1" ht="15.75" x14ac:dyDescent="0.2">
      <c r="A42" s="278">
        <f>_xlfn.AGGREGATE(3,3,$B$6:B42)</f>
        <v>37</v>
      </c>
      <c r="B42" s="279" t="s">
        <v>165</v>
      </c>
      <c r="C42" s="243" t="s">
        <v>19</v>
      </c>
      <c r="D42" s="280">
        <v>1802008221741</v>
      </c>
      <c r="E42" s="280">
        <v>4658790008926</v>
      </c>
      <c r="F42" s="242" t="s">
        <v>167</v>
      </c>
      <c r="G42" s="270" t="s">
        <v>168</v>
      </c>
      <c r="H42" s="242" t="s">
        <v>1315</v>
      </c>
    </row>
    <row r="43" spans="1:8" s="52" customFormat="1" ht="15.75" x14ac:dyDescent="0.2">
      <c r="A43" s="278">
        <f>_xlfn.AGGREGATE(3,3,$B$6:B43)</f>
        <v>38</v>
      </c>
      <c r="B43" s="279" t="s">
        <v>169</v>
      </c>
      <c r="C43" s="243" t="s">
        <v>19</v>
      </c>
      <c r="D43" s="280">
        <v>1802008221758</v>
      </c>
      <c r="E43" s="280">
        <v>4658790008933</v>
      </c>
      <c r="F43" s="242" t="s">
        <v>171</v>
      </c>
      <c r="G43" s="270" t="s">
        <v>172</v>
      </c>
      <c r="H43" s="242" t="s">
        <v>1315</v>
      </c>
    </row>
    <row r="44" spans="1:8" s="52" customFormat="1" ht="15.75" x14ac:dyDescent="0.2">
      <c r="A44" s="278">
        <f>_xlfn.AGGREGATE(3,3,$B$6:B44)</f>
        <v>39</v>
      </c>
      <c r="B44" s="279" t="s">
        <v>173</v>
      </c>
      <c r="C44" s="243" t="s">
        <v>19</v>
      </c>
      <c r="D44" s="280">
        <v>1802008221765</v>
      </c>
      <c r="E44" s="280">
        <v>4658790008940</v>
      </c>
      <c r="F44" s="242" t="s">
        <v>175</v>
      </c>
      <c r="G44" s="270" t="s">
        <v>176</v>
      </c>
      <c r="H44" s="242" t="s">
        <v>1315</v>
      </c>
    </row>
    <row r="45" spans="1:8" s="52" customFormat="1" ht="31.5" x14ac:dyDescent="0.2">
      <c r="A45" s="278">
        <f>_xlfn.AGGREGATE(3,3,$B$6:B45)</f>
        <v>40</v>
      </c>
      <c r="B45" s="279" t="s">
        <v>177</v>
      </c>
      <c r="C45" s="243" t="s">
        <v>19</v>
      </c>
      <c r="D45" s="280">
        <v>4612728050197</v>
      </c>
      <c r="E45" s="280">
        <v>4658790008971</v>
      </c>
      <c r="F45" s="242" t="s">
        <v>179</v>
      </c>
      <c r="G45" s="270" t="s">
        <v>180</v>
      </c>
      <c r="H45" s="242" t="s">
        <v>1315</v>
      </c>
    </row>
    <row r="46" spans="1:8" s="52" customFormat="1" ht="31.5" x14ac:dyDescent="0.2">
      <c r="A46" s="278">
        <f>_xlfn.AGGREGATE(3,3,$B$6:B46)</f>
        <v>41</v>
      </c>
      <c r="B46" s="279" t="s">
        <v>181</v>
      </c>
      <c r="C46" s="243" t="s">
        <v>19</v>
      </c>
      <c r="D46" s="280">
        <v>4680287513460</v>
      </c>
      <c r="E46" s="280">
        <v>4658790008964</v>
      </c>
      <c r="F46" s="242" t="s">
        <v>183</v>
      </c>
      <c r="G46" s="270" t="s">
        <v>184</v>
      </c>
      <c r="H46" s="242" t="s">
        <v>1315</v>
      </c>
    </row>
    <row r="47" spans="1:8" s="52" customFormat="1" ht="31.5" customHeight="1" x14ac:dyDescent="0.2">
      <c r="A47" s="278">
        <f>_xlfn.AGGREGATE(3,3,$B$6:B47)</f>
        <v>42</v>
      </c>
      <c r="B47" s="279" t="s">
        <v>185</v>
      </c>
      <c r="C47" s="243" t="s">
        <v>19</v>
      </c>
      <c r="D47" s="280">
        <v>4612728050203</v>
      </c>
      <c r="E47" s="280">
        <v>4658790008872</v>
      </c>
      <c r="F47" s="242" t="s">
        <v>188</v>
      </c>
      <c r="G47" s="270" t="s">
        <v>189</v>
      </c>
      <c r="H47" s="242" t="s">
        <v>1315</v>
      </c>
    </row>
    <row r="48" spans="1:8" s="52" customFormat="1" ht="31.5" x14ac:dyDescent="0.2">
      <c r="A48" s="278">
        <f>_xlfn.AGGREGATE(3,3,$B$6:B48)</f>
        <v>43</v>
      </c>
      <c r="B48" s="279" t="s">
        <v>190</v>
      </c>
      <c r="C48" s="243" t="s">
        <v>19</v>
      </c>
      <c r="D48" s="280">
        <v>4680287513484</v>
      </c>
      <c r="E48" s="280">
        <v>4658790008865</v>
      </c>
      <c r="F48" s="242" t="s">
        <v>192</v>
      </c>
      <c r="G48" s="270" t="s">
        <v>193</v>
      </c>
      <c r="H48" s="242" t="s">
        <v>1315</v>
      </c>
    </row>
    <row r="49" spans="1:8" s="52" customFormat="1" ht="31.5" x14ac:dyDescent="0.2">
      <c r="A49" s="278">
        <f>_xlfn.AGGREGATE(3,3,$B$6:B49)</f>
        <v>44</v>
      </c>
      <c r="B49" s="279" t="s">
        <v>194</v>
      </c>
      <c r="C49" s="243" t="s">
        <v>19</v>
      </c>
      <c r="D49" s="280">
        <v>1902008221120</v>
      </c>
      <c r="E49" s="280">
        <v>4658790008841</v>
      </c>
      <c r="F49" s="282" t="s">
        <v>196</v>
      </c>
      <c r="G49" s="270" t="s">
        <v>197</v>
      </c>
      <c r="H49" s="242" t="s">
        <v>1315</v>
      </c>
    </row>
    <row r="50" spans="1:8" s="52" customFormat="1" ht="31.5" x14ac:dyDescent="0.2">
      <c r="A50" s="278">
        <f>_xlfn.AGGREGATE(3,3,$B$6:B50)</f>
        <v>45</v>
      </c>
      <c r="B50" s="279" t="s">
        <v>198</v>
      </c>
      <c r="C50" s="243" t="s">
        <v>19</v>
      </c>
      <c r="D50" s="280">
        <v>1902008221137</v>
      </c>
      <c r="E50" s="280">
        <v>4658790008858</v>
      </c>
      <c r="F50" s="282" t="s">
        <v>200</v>
      </c>
      <c r="G50" s="270" t="s">
        <v>201</v>
      </c>
      <c r="H50" s="242" t="s">
        <v>1315</v>
      </c>
    </row>
    <row r="51" spans="1:8" s="52" customFormat="1" ht="30.75" customHeight="1" x14ac:dyDescent="0.2">
      <c r="A51" s="278">
        <f>_xlfn.AGGREGATE(3,3,$B$6:B51)</f>
        <v>46</v>
      </c>
      <c r="B51" s="279" t="s">
        <v>202</v>
      </c>
      <c r="C51" s="243" t="s">
        <v>19</v>
      </c>
      <c r="D51" s="280">
        <v>4612728050333</v>
      </c>
      <c r="E51" s="280">
        <v>4658790008919</v>
      </c>
      <c r="F51" s="242" t="s">
        <v>205</v>
      </c>
      <c r="G51" s="270" t="s">
        <v>206</v>
      </c>
      <c r="H51" s="242" t="s">
        <v>1315</v>
      </c>
    </row>
    <row r="52" spans="1:8" s="52" customFormat="1" ht="31.5" x14ac:dyDescent="0.2">
      <c r="A52" s="278">
        <f>_xlfn.AGGREGATE(3,3,$B$6:B52)</f>
        <v>47</v>
      </c>
      <c r="B52" s="279" t="s">
        <v>207</v>
      </c>
      <c r="C52" s="243" t="s">
        <v>19</v>
      </c>
      <c r="D52" s="280">
        <v>4680287513477</v>
      </c>
      <c r="E52" s="280">
        <v>4658790008902</v>
      </c>
      <c r="F52" s="242" t="s">
        <v>209</v>
      </c>
      <c r="G52" s="270" t="s">
        <v>210</v>
      </c>
      <c r="H52" s="242" t="s">
        <v>1315</v>
      </c>
    </row>
    <row r="53" spans="1:8" s="52" customFormat="1" ht="31.5" x14ac:dyDescent="0.2">
      <c r="A53" s="278">
        <f>_xlfn.AGGREGATE(3,3,$B$6:B53)</f>
        <v>48</v>
      </c>
      <c r="B53" s="279" t="s">
        <v>211</v>
      </c>
      <c r="C53" s="243" t="s">
        <v>19</v>
      </c>
      <c r="D53" s="280">
        <v>1902008221144</v>
      </c>
      <c r="E53" s="280">
        <v>4658790008889</v>
      </c>
      <c r="F53" s="282" t="s">
        <v>213</v>
      </c>
      <c r="G53" s="270" t="s">
        <v>214</v>
      </c>
      <c r="H53" s="242" t="s">
        <v>1315</v>
      </c>
    </row>
    <row r="54" spans="1:8" s="52" customFormat="1" ht="31.5" x14ac:dyDescent="0.2">
      <c r="A54" s="278">
        <f>_xlfn.AGGREGATE(3,3,$B$6:B54)</f>
        <v>49</v>
      </c>
      <c r="B54" s="279" t="s">
        <v>215</v>
      </c>
      <c r="C54" s="243" t="s">
        <v>19</v>
      </c>
      <c r="D54" s="280">
        <v>1902008221151</v>
      </c>
      <c r="E54" s="280">
        <v>4658790008896</v>
      </c>
      <c r="F54" s="282" t="s">
        <v>217</v>
      </c>
      <c r="G54" s="270" t="s">
        <v>218</v>
      </c>
      <c r="H54" s="242" t="s">
        <v>1315</v>
      </c>
    </row>
    <row r="55" spans="1:8" s="52" customFormat="1" ht="15.75" x14ac:dyDescent="0.2">
      <c r="A55" s="278">
        <f>_xlfn.AGGREGATE(3,3,$B$6:B55)</f>
        <v>50</v>
      </c>
      <c r="B55" s="279" t="s">
        <v>219</v>
      </c>
      <c r="C55" s="243" t="s">
        <v>19</v>
      </c>
      <c r="D55" s="283">
        <v>4630017890057</v>
      </c>
      <c r="E55" s="283">
        <v>4658790009572</v>
      </c>
      <c r="F55" s="282" t="s">
        <v>220</v>
      </c>
      <c r="G55" s="270" t="s">
        <v>221</v>
      </c>
      <c r="H55" s="242" t="s">
        <v>1315</v>
      </c>
    </row>
    <row r="56" spans="1:8" s="52" customFormat="1" ht="15.75" x14ac:dyDescent="0.2">
      <c r="A56" s="278">
        <f>_xlfn.AGGREGATE(3,3,$B$6:B56)</f>
        <v>51</v>
      </c>
      <c r="B56" s="279" t="s">
        <v>222</v>
      </c>
      <c r="C56" s="243" t="s">
        <v>19</v>
      </c>
      <c r="D56" s="283">
        <v>4630017890040</v>
      </c>
      <c r="E56" s="283">
        <v>4658790009565</v>
      </c>
      <c r="F56" s="282" t="s">
        <v>223</v>
      </c>
      <c r="G56" s="270" t="s">
        <v>224</v>
      </c>
      <c r="H56" s="242" t="s">
        <v>1315</v>
      </c>
    </row>
    <row r="57" spans="1:8" s="52" customFormat="1" ht="15.75" x14ac:dyDescent="0.2">
      <c r="A57" s="278">
        <f>_xlfn.AGGREGATE(3,3,$B$6:B57)</f>
        <v>52</v>
      </c>
      <c r="B57" s="279" t="s">
        <v>225</v>
      </c>
      <c r="C57" s="243" t="s">
        <v>19</v>
      </c>
      <c r="D57" s="280">
        <v>4630017927227</v>
      </c>
      <c r="E57" s="280">
        <v>4658790009978</v>
      </c>
      <c r="F57" s="282" t="s">
        <v>226</v>
      </c>
      <c r="G57" s="270" t="s">
        <v>1187</v>
      </c>
      <c r="H57" s="242" t="s">
        <v>1315</v>
      </c>
    </row>
    <row r="58" spans="1:8" s="52" customFormat="1" ht="15.75" x14ac:dyDescent="0.2">
      <c r="A58" s="278">
        <f>_xlfn.AGGREGATE(3,3,$B$6:B58)</f>
        <v>53</v>
      </c>
      <c r="B58" s="279" t="s">
        <v>228</v>
      </c>
      <c r="C58" s="243" t="s">
        <v>19</v>
      </c>
      <c r="D58" s="283">
        <v>4630017890064</v>
      </c>
      <c r="E58" s="283">
        <v>4658790009589</v>
      </c>
      <c r="F58" s="282" t="s">
        <v>229</v>
      </c>
      <c r="G58" s="270" t="s">
        <v>230</v>
      </c>
      <c r="H58" s="242" t="s">
        <v>1315</v>
      </c>
    </row>
    <row r="59" spans="1:8" s="52" customFormat="1" ht="20.25" customHeight="1" x14ac:dyDescent="0.2">
      <c r="A59" s="278">
        <f>_xlfn.AGGREGATE(3,3,$B$6:B59)</f>
        <v>54</v>
      </c>
      <c r="B59" s="279" t="s">
        <v>231</v>
      </c>
      <c r="C59" s="243" t="s">
        <v>19</v>
      </c>
      <c r="D59" s="284">
        <v>4612728050210</v>
      </c>
      <c r="E59" s="284"/>
      <c r="F59" s="242" t="s">
        <v>232</v>
      </c>
      <c r="G59" s="270" t="s">
        <v>234</v>
      </c>
      <c r="H59" s="242" t="s">
        <v>1315</v>
      </c>
    </row>
    <row r="60" spans="1:8" s="52" customFormat="1" ht="20.25" customHeight="1" x14ac:dyDescent="0.2">
      <c r="A60" s="278">
        <f>_xlfn.AGGREGATE(3,3,$B$6:B60)</f>
        <v>55</v>
      </c>
      <c r="B60" s="279" t="s">
        <v>235</v>
      </c>
      <c r="C60" s="243" t="s">
        <v>19</v>
      </c>
      <c r="D60" s="285">
        <v>4612728050227</v>
      </c>
      <c r="E60" s="285"/>
      <c r="F60" s="242" t="s">
        <v>236</v>
      </c>
      <c r="G60" s="270" t="s">
        <v>238</v>
      </c>
      <c r="H60" s="242" t="s">
        <v>1315</v>
      </c>
    </row>
    <row r="61" spans="1:8" s="52" customFormat="1" ht="20.25" customHeight="1" x14ac:dyDescent="0.2">
      <c r="A61" s="278">
        <f>_xlfn.AGGREGATE(3,3,$B$6:B61)</f>
        <v>56</v>
      </c>
      <c r="B61" s="279" t="s">
        <v>239</v>
      </c>
      <c r="C61" s="243" t="s">
        <v>19</v>
      </c>
      <c r="D61" s="285">
        <v>4612728050296</v>
      </c>
      <c r="E61" s="285"/>
      <c r="F61" s="242" t="s">
        <v>241</v>
      </c>
      <c r="G61" s="270" t="s">
        <v>242</v>
      </c>
      <c r="H61" s="242" t="s">
        <v>1315</v>
      </c>
    </row>
    <row r="62" spans="1:8" s="52" customFormat="1" ht="20.25" customHeight="1" x14ac:dyDescent="0.2">
      <c r="A62" s="278">
        <f>_xlfn.AGGREGATE(3,3,$B$6:B62)</f>
        <v>57</v>
      </c>
      <c r="B62" s="279" t="s">
        <v>243</v>
      </c>
      <c r="C62" s="243" t="s">
        <v>19</v>
      </c>
      <c r="D62" s="285">
        <v>4612728050302</v>
      </c>
      <c r="E62" s="285"/>
      <c r="F62" s="242" t="s">
        <v>245</v>
      </c>
      <c r="G62" s="270" t="s">
        <v>246</v>
      </c>
      <c r="H62" s="242" t="s">
        <v>1315</v>
      </c>
    </row>
    <row r="63" spans="1:8" s="52" customFormat="1" ht="20.25" customHeight="1" x14ac:dyDescent="0.2">
      <c r="A63" s="278">
        <f>_xlfn.AGGREGATE(3,3,$B$6:B63)</f>
        <v>58</v>
      </c>
      <c r="B63" s="279" t="s">
        <v>247</v>
      </c>
      <c r="C63" s="243" t="s">
        <v>19</v>
      </c>
      <c r="D63" s="280">
        <v>1902008221182</v>
      </c>
      <c r="E63" s="280"/>
      <c r="F63" s="242" t="s">
        <v>250</v>
      </c>
      <c r="G63" s="270" t="s">
        <v>251</v>
      </c>
      <c r="H63" s="242" t="s">
        <v>1315</v>
      </c>
    </row>
    <row r="64" spans="1:8" s="52" customFormat="1" ht="31.5" x14ac:dyDescent="0.2">
      <c r="A64" s="278">
        <f>_xlfn.AGGREGATE(3,3,$B$6:B64)</f>
        <v>59</v>
      </c>
      <c r="B64" s="279" t="s">
        <v>252</v>
      </c>
      <c r="C64" s="243" t="s">
        <v>19</v>
      </c>
      <c r="D64" s="280">
        <v>1902008221199</v>
      </c>
      <c r="E64" s="280"/>
      <c r="F64" s="242" t="s">
        <v>254</v>
      </c>
      <c r="G64" s="270" t="s">
        <v>1206</v>
      </c>
      <c r="H64" s="242" t="s">
        <v>1315</v>
      </c>
    </row>
    <row r="65" spans="1:8" s="52" customFormat="1" ht="21" customHeight="1" x14ac:dyDescent="0.2">
      <c r="A65" s="278">
        <f>_xlfn.AGGREGATE(3,3,$B$6:B65)</f>
        <v>60</v>
      </c>
      <c r="B65" s="279" t="s">
        <v>255</v>
      </c>
      <c r="C65" s="243" t="s">
        <v>19</v>
      </c>
      <c r="D65" s="280">
        <v>4630017927265</v>
      </c>
      <c r="E65" s="280"/>
      <c r="F65" s="242" t="s">
        <v>256</v>
      </c>
      <c r="G65" s="270" t="s">
        <v>258</v>
      </c>
      <c r="H65" s="242" t="s">
        <v>1315</v>
      </c>
    </row>
    <row r="66" spans="1:8" s="52" customFormat="1" ht="21" customHeight="1" x14ac:dyDescent="0.2">
      <c r="A66" s="278">
        <f>_xlfn.AGGREGATE(3,3,$B$6:B66)</f>
        <v>61</v>
      </c>
      <c r="B66" s="279" t="s">
        <v>259</v>
      </c>
      <c r="C66" s="243" t="s">
        <v>19</v>
      </c>
      <c r="D66" s="280">
        <v>4630017927272</v>
      </c>
      <c r="E66" s="280"/>
      <c r="F66" s="242" t="s">
        <v>260</v>
      </c>
      <c r="G66" s="270" t="s">
        <v>261</v>
      </c>
      <c r="H66" s="242" t="s">
        <v>1315</v>
      </c>
    </row>
    <row r="67" spans="1:8" s="52" customFormat="1" ht="15.75" x14ac:dyDescent="0.2">
      <c r="A67" s="278">
        <f>_xlfn.AGGREGATE(3,3,$B$6:B67)</f>
        <v>62</v>
      </c>
      <c r="B67" s="279" t="s">
        <v>262</v>
      </c>
      <c r="C67" s="243" t="s">
        <v>19</v>
      </c>
      <c r="D67" s="280">
        <v>1802008221772</v>
      </c>
      <c r="E67" s="280">
        <v>4658790008957</v>
      </c>
      <c r="F67" s="242" t="s">
        <v>264</v>
      </c>
      <c r="G67" s="270" t="s">
        <v>265</v>
      </c>
      <c r="H67" s="242" t="s">
        <v>1315</v>
      </c>
    </row>
    <row r="68" spans="1:8" s="52" customFormat="1" ht="15.75" x14ac:dyDescent="0.2">
      <c r="A68" s="278">
        <f>_xlfn.AGGREGATE(3,3,$B$6:B68)</f>
        <v>63</v>
      </c>
      <c r="B68" s="279" t="s">
        <v>266</v>
      </c>
      <c r="C68" s="243" t="s">
        <v>19</v>
      </c>
      <c r="D68" s="280">
        <v>1902008221267</v>
      </c>
      <c r="E68" s="280">
        <v>4658790008988</v>
      </c>
      <c r="F68" s="242" t="s">
        <v>268</v>
      </c>
      <c r="G68" s="270" t="s">
        <v>269</v>
      </c>
      <c r="H68" s="242" t="s">
        <v>1315</v>
      </c>
    </row>
    <row r="69" spans="1:8" s="52" customFormat="1" ht="15.75" x14ac:dyDescent="0.2">
      <c r="A69" s="278">
        <f>_xlfn.AGGREGATE(3,3,$B$6:B69)</f>
        <v>64</v>
      </c>
      <c r="B69" s="279" t="s">
        <v>270</v>
      </c>
      <c r="C69" s="243" t="s">
        <v>19</v>
      </c>
      <c r="D69" s="280">
        <v>1902008221250</v>
      </c>
      <c r="E69" s="280">
        <v>4658790008995</v>
      </c>
      <c r="F69" s="242" t="s">
        <v>272</v>
      </c>
      <c r="G69" s="270" t="s">
        <v>273</v>
      </c>
      <c r="H69" s="242" t="s">
        <v>1315</v>
      </c>
    </row>
    <row r="70" spans="1:8" s="52" customFormat="1" ht="31.5" x14ac:dyDescent="0.2">
      <c r="A70" s="278">
        <f>_xlfn.AGGREGATE(3,3,$B$6:B70)</f>
        <v>65</v>
      </c>
      <c r="B70" s="279" t="s">
        <v>274</v>
      </c>
      <c r="C70" s="243" t="s">
        <v>19</v>
      </c>
      <c r="D70" s="280">
        <v>4630017927241</v>
      </c>
      <c r="E70" s="280">
        <v>4658790009596</v>
      </c>
      <c r="F70" s="242" t="s">
        <v>275</v>
      </c>
      <c r="G70" s="270" t="s">
        <v>277</v>
      </c>
      <c r="H70" s="242" t="s">
        <v>1315</v>
      </c>
    </row>
    <row r="71" spans="1:8" s="52" customFormat="1" ht="31.5" x14ac:dyDescent="0.2">
      <c r="A71" s="278">
        <f>_xlfn.AGGREGATE(3,3,$B$6:B71)</f>
        <v>66</v>
      </c>
      <c r="B71" s="279" t="s">
        <v>278</v>
      </c>
      <c r="C71" s="243" t="s">
        <v>19</v>
      </c>
      <c r="D71" s="280">
        <v>4630017927258</v>
      </c>
      <c r="E71" s="280">
        <v>4658790009602</v>
      </c>
      <c r="F71" s="242" t="s">
        <v>279</v>
      </c>
      <c r="G71" s="270" t="s">
        <v>280</v>
      </c>
      <c r="H71" s="242" t="s">
        <v>1315</v>
      </c>
    </row>
    <row r="72" spans="1:8" s="52" customFormat="1" ht="31.5" x14ac:dyDescent="0.2">
      <c r="A72" s="278">
        <f>_xlfn.AGGREGATE(3,3,$B$6:B72)</f>
        <v>67</v>
      </c>
      <c r="B72" s="279" t="s">
        <v>281</v>
      </c>
      <c r="C72" s="243" t="s">
        <v>19</v>
      </c>
      <c r="D72" s="280">
        <v>1702008221218</v>
      </c>
      <c r="E72" s="280">
        <v>4658790008759</v>
      </c>
      <c r="F72" s="282" t="s">
        <v>283</v>
      </c>
      <c r="G72" s="270" t="s">
        <v>284</v>
      </c>
      <c r="H72" s="242" t="s">
        <v>1315</v>
      </c>
    </row>
    <row r="73" spans="1:8" s="52" customFormat="1" ht="15.75" x14ac:dyDescent="0.2">
      <c r="A73" s="278">
        <f>_xlfn.AGGREGATE(3,3,$B$6:B73)</f>
        <v>68</v>
      </c>
      <c r="B73" s="279" t="s">
        <v>285</v>
      </c>
      <c r="C73" s="243" t="s">
        <v>19</v>
      </c>
      <c r="D73" s="280">
        <v>1702008221225</v>
      </c>
      <c r="E73" s="280">
        <v>4658790008780</v>
      </c>
      <c r="F73" s="282" t="s">
        <v>287</v>
      </c>
      <c r="G73" s="270" t="s">
        <v>288</v>
      </c>
      <c r="H73" s="242" t="s">
        <v>1315</v>
      </c>
    </row>
    <row r="74" spans="1:8" s="52" customFormat="1" ht="31.5" x14ac:dyDescent="0.2">
      <c r="A74" s="278">
        <f>_xlfn.AGGREGATE(3,3,$B$6:B74)</f>
        <v>69</v>
      </c>
      <c r="B74" s="279" t="s">
        <v>289</v>
      </c>
      <c r="C74" s="243" t="s">
        <v>19</v>
      </c>
      <c r="D74" s="280">
        <v>1702008221232</v>
      </c>
      <c r="E74" s="280">
        <v>4658790008797</v>
      </c>
      <c r="F74" s="282" t="s">
        <v>291</v>
      </c>
      <c r="G74" s="270" t="s">
        <v>292</v>
      </c>
      <c r="H74" s="242" t="s">
        <v>1315</v>
      </c>
    </row>
    <row r="75" spans="1:8" s="52" customFormat="1" ht="15.75" x14ac:dyDescent="0.2">
      <c r="A75" s="278">
        <f>_xlfn.AGGREGATE(3,3,$B$6:B75)</f>
        <v>70</v>
      </c>
      <c r="B75" s="279" t="s">
        <v>293</v>
      </c>
      <c r="C75" s="243" t="s">
        <v>19</v>
      </c>
      <c r="D75" s="280">
        <v>1902008221113</v>
      </c>
      <c r="E75" s="280">
        <v>4658790008827</v>
      </c>
      <c r="F75" s="282" t="s">
        <v>295</v>
      </c>
      <c r="G75" s="270" t="s">
        <v>296</v>
      </c>
      <c r="H75" s="242" t="s">
        <v>1315</v>
      </c>
    </row>
    <row r="76" spans="1:8" s="52" customFormat="1" ht="15.75" x14ac:dyDescent="0.2">
      <c r="A76" s="278">
        <f>_xlfn.AGGREGATE(3,3,$B$6:B76)</f>
        <v>71</v>
      </c>
      <c r="B76" s="279" t="s">
        <v>297</v>
      </c>
      <c r="C76" s="243" t="s">
        <v>19</v>
      </c>
      <c r="D76" s="280">
        <v>1902008221106</v>
      </c>
      <c r="E76" s="280">
        <v>4658790008834</v>
      </c>
      <c r="F76" s="282" t="s">
        <v>299</v>
      </c>
      <c r="G76" s="270" t="s">
        <v>300</v>
      </c>
      <c r="H76" s="242" t="s">
        <v>1315</v>
      </c>
    </row>
    <row r="77" spans="1:8" s="52" customFormat="1" ht="15.75" x14ac:dyDescent="0.2">
      <c r="A77" s="278">
        <f>_xlfn.AGGREGATE(3,3,$B$6:B77)</f>
        <v>72</v>
      </c>
      <c r="B77" s="279" t="s">
        <v>301</v>
      </c>
      <c r="C77" s="243" t="s">
        <v>19</v>
      </c>
      <c r="D77" s="280">
        <v>4630017723409</v>
      </c>
      <c r="E77" s="280"/>
      <c r="F77" s="282" t="s">
        <v>303</v>
      </c>
      <c r="G77" s="270" t="s">
        <v>304</v>
      </c>
      <c r="H77" s="242" t="s">
        <v>1317</v>
      </c>
    </row>
    <row r="78" spans="1:8" s="52" customFormat="1" ht="15.75" x14ac:dyDescent="0.2">
      <c r="A78" s="278">
        <f>_xlfn.AGGREGATE(3,3,$B$6:B78)</f>
        <v>73</v>
      </c>
      <c r="B78" s="279" t="s">
        <v>305</v>
      </c>
      <c r="C78" s="243" t="s">
        <v>19</v>
      </c>
      <c r="D78" s="280">
        <v>4630017723393</v>
      </c>
      <c r="E78" s="280"/>
      <c r="F78" s="282" t="s">
        <v>307</v>
      </c>
      <c r="G78" s="270" t="s">
        <v>308</v>
      </c>
      <c r="H78" s="278">
        <v>8708809909</v>
      </c>
    </row>
    <row r="79" spans="1:8" s="52" customFormat="1" ht="15.75" x14ac:dyDescent="0.2">
      <c r="A79" s="278">
        <f>_xlfn.AGGREGATE(3,3,$B$6:B79)</f>
        <v>74</v>
      </c>
      <c r="B79" s="279" t="s">
        <v>309</v>
      </c>
      <c r="C79" s="243" t="s">
        <v>19</v>
      </c>
      <c r="D79" s="280">
        <v>4630017723386</v>
      </c>
      <c r="E79" s="280"/>
      <c r="F79" s="282" t="s">
        <v>311</v>
      </c>
      <c r="G79" s="270" t="s">
        <v>312</v>
      </c>
      <c r="H79" s="278">
        <v>8708809909</v>
      </c>
    </row>
    <row r="80" spans="1:8" s="117" customFormat="1" ht="20.25" customHeight="1" x14ac:dyDescent="0.2">
      <c r="A80" s="278">
        <f>_xlfn.AGGREGATE(3,3,$B$6:B80)</f>
        <v>75</v>
      </c>
      <c r="B80" s="279" t="s">
        <v>313</v>
      </c>
      <c r="C80" s="243" t="s">
        <v>19</v>
      </c>
      <c r="D80" s="280">
        <v>4630017723362</v>
      </c>
      <c r="E80" s="280"/>
      <c r="F80" s="282" t="s">
        <v>314</v>
      </c>
      <c r="G80" s="270" t="s">
        <v>316</v>
      </c>
      <c r="H80" s="278">
        <v>8708809909</v>
      </c>
    </row>
    <row r="81" spans="1:8" s="117" customFormat="1" ht="20.25" customHeight="1" x14ac:dyDescent="0.2">
      <c r="A81" s="278">
        <f>_xlfn.AGGREGATE(3,3,$B$6:B81)</f>
        <v>76</v>
      </c>
      <c r="B81" s="279" t="s">
        <v>317</v>
      </c>
      <c r="C81" s="243" t="s">
        <v>19</v>
      </c>
      <c r="D81" s="280">
        <v>4630017723379</v>
      </c>
      <c r="E81" s="280"/>
      <c r="F81" s="251" t="s">
        <v>318</v>
      </c>
      <c r="G81" s="270" t="s">
        <v>320</v>
      </c>
      <c r="H81" s="278">
        <v>8708809909</v>
      </c>
    </row>
    <row r="82" spans="1:8" s="117" customFormat="1" ht="15.75" x14ac:dyDescent="0.2">
      <c r="A82" s="278">
        <f>_xlfn.AGGREGATE(3,3,$B$6:B82)</f>
        <v>77</v>
      </c>
      <c r="B82" s="279" t="s">
        <v>321</v>
      </c>
      <c r="C82" s="251" t="s">
        <v>324</v>
      </c>
      <c r="D82" s="280">
        <v>1902008221519</v>
      </c>
      <c r="E82" s="280"/>
      <c r="F82" s="282" t="s">
        <v>322</v>
      </c>
      <c r="G82" s="270" t="s">
        <v>325</v>
      </c>
      <c r="H82" s="242" t="s">
        <v>1314</v>
      </c>
    </row>
    <row r="83" spans="1:8" s="117" customFormat="1" ht="15.75" x14ac:dyDescent="0.2">
      <c r="A83" s="278">
        <f>_xlfn.AGGREGATE(3,3,$B$6:B83)</f>
        <v>78</v>
      </c>
      <c r="B83" s="279" t="s">
        <v>326</v>
      </c>
      <c r="C83" s="251" t="s">
        <v>324</v>
      </c>
      <c r="D83" s="280">
        <v>1902008221526</v>
      </c>
      <c r="E83" s="280"/>
      <c r="F83" s="282" t="s">
        <v>327</v>
      </c>
      <c r="G83" s="270" t="s">
        <v>329</v>
      </c>
      <c r="H83" s="242" t="s">
        <v>1314</v>
      </c>
    </row>
    <row r="84" spans="1:8" s="117" customFormat="1" ht="15.75" x14ac:dyDescent="0.2">
      <c r="A84" s="278">
        <f>_xlfn.AGGREGATE(3,3,$B$6:B84)</f>
        <v>79</v>
      </c>
      <c r="B84" s="279" t="s">
        <v>330</v>
      </c>
      <c r="C84" s="251" t="s">
        <v>324</v>
      </c>
      <c r="D84" s="280">
        <v>1902008221281</v>
      </c>
      <c r="E84" s="280"/>
      <c r="F84" s="282" t="s">
        <v>331</v>
      </c>
      <c r="G84" s="270" t="s">
        <v>332</v>
      </c>
      <c r="H84" s="242" t="s">
        <v>1314</v>
      </c>
    </row>
    <row r="85" spans="1:8" s="117" customFormat="1" ht="15.75" x14ac:dyDescent="0.2">
      <c r="A85" s="278">
        <f>_xlfn.AGGREGATE(3,3,$B$6:B85)</f>
        <v>80</v>
      </c>
      <c r="B85" s="279" t="s">
        <v>333</v>
      </c>
      <c r="C85" s="251" t="s">
        <v>324</v>
      </c>
      <c r="D85" s="286">
        <v>1902008221298</v>
      </c>
      <c r="E85" s="286"/>
      <c r="F85" s="282" t="s">
        <v>334</v>
      </c>
      <c r="G85" s="270" t="s">
        <v>335</v>
      </c>
      <c r="H85" s="242" t="s">
        <v>1314</v>
      </c>
    </row>
    <row r="86" spans="1:8" s="117" customFormat="1" ht="31.5" x14ac:dyDescent="0.2">
      <c r="A86" s="278">
        <f>_xlfn.AGGREGATE(3,3,$B$6:B86)</f>
        <v>81</v>
      </c>
      <c r="B86" s="279" t="s">
        <v>336</v>
      </c>
      <c r="C86" s="251" t="s">
        <v>324</v>
      </c>
      <c r="D86" s="280">
        <v>1902008221373</v>
      </c>
      <c r="E86" s="280">
        <v>4658790007707</v>
      </c>
      <c r="F86" s="282" t="s">
        <v>337</v>
      </c>
      <c r="G86" s="270" t="s">
        <v>339</v>
      </c>
      <c r="H86" s="242" t="s">
        <v>1314</v>
      </c>
    </row>
    <row r="87" spans="1:8" s="117" customFormat="1" ht="31.5" x14ac:dyDescent="0.2">
      <c r="A87" s="278">
        <f>_xlfn.AGGREGATE(3,3,$B$6:B87)</f>
        <v>82</v>
      </c>
      <c r="B87" s="279" t="s">
        <v>340</v>
      </c>
      <c r="C87" s="251" t="s">
        <v>324</v>
      </c>
      <c r="D87" s="280">
        <v>1902008221380</v>
      </c>
      <c r="E87" s="280">
        <v>4658790007714</v>
      </c>
      <c r="F87" s="282" t="s">
        <v>341</v>
      </c>
      <c r="G87" s="270" t="s">
        <v>343</v>
      </c>
      <c r="H87" s="242" t="s">
        <v>1314</v>
      </c>
    </row>
    <row r="88" spans="1:8" s="117" customFormat="1" ht="31.5" x14ac:dyDescent="0.2">
      <c r="A88" s="278">
        <f>_xlfn.AGGREGATE(3,3,$B$6:B88)</f>
        <v>83</v>
      </c>
      <c r="B88" s="279" t="s">
        <v>344</v>
      </c>
      <c r="C88" s="251" t="s">
        <v>324</v>
      </c>
      <c r="D88" s="280">
        <v>4680287577899</v>
      </c>
      <c r="E88" s="280">
        <v>4658790008506</v>
      </c>
      <c r="F88" s="282" t="s">
        <v>345</v>
      </c>
      <c r="G88" s="270" t="s">
        <v>346</v>
      </c>
      <c r="H88" s="242" t="s">
        <v>1314</v>
      </c>
    </row>
    <row r="89" spans="1:8" s="117" customFormat="1" ht="15.75" x14ac:dyDescent="0.2">
      <c r="A89" s="278">
        <f>_xlfn.AGGREGATE(3,3,$B$6:B89)</f>
        <v>84</v>
      </c>
      <c r="B89" s="279" t="s">
        <v>347</v>
      </c>
      <c r="C89" s="251" t="s">
        <v>324</v>
      </c>
      <c r="D89" s="280">
        <v>1902008221533</v>
      </c>
      <c r="E89" s="280">
        <v>4658790007660</v>
      </c>
      <c r="F89" s="251" t="s">
        <v>348</v>
      </c>
      <c r="G89" s="270" t="s">
        <v>349</v>
      </c>
      <c r="H89" s="278">
        <v>8708509909</v>
      </c>
    </row>
    <row r="90" spans="1:8" s="117" customFormat="1" ht="15.75" x14ac:dyDescent="0.2">
      <c r="A90" s="278">
        <f>_xlfn.AGGREGATE(3,3,$B$6:B90)</f>
        <v>85</v>
      </c>
      <c r="B90" s="279" t="s">
        <v>350</v>
      </c>
      <c r="C90" s="251" t="s">
        <v>324</v>
      </c>
      <c r="D90" s="280">
        <v>1902008221540</v>
      </c>
      <c r="E90" s="280">
        <v>4658790007677</v>
      </c>
      <c r="F90" s="251" t="s">
        <v>351</v>
      </c>
      <c r="G90" s="270" t="s">
        <v>352</v>
      </c>
      <c r="H90" s="278">
        <v>8708509909</v>
      </c>
    </row>
    <row r="91" spans="1:8" s="117" customFormat="1" ht="15.75" x14ac:dyDescent="0.2">
      <c r="A91" s="278">
        <f>_xlfn.AGGREGATE(3,3,$B$6:B91)</f>
        <v>86</v>
      </c>
      <c r="B91" s="279" t="s">
        <v>353</v>
      </c>
      <c r="C91" s="251" t="s">
        <v>324</v>
      </c>
      <c r="D91" s="280">
        <v>4680287573129</v>
      </c>
      <c r="E91" s="280">
        <v>4658790008490</v>
      </c>
      <c r="F91" s="251" t="s">
        <v>354</v>
      </c>
      <c r="G91" s="270" t="s">
        <v>355</v>
      </c>
      <c r="H91" s="278">
        <v>8708509909</v>
      </c>
    </row>
    <row r="92" spans="1:8" s="117" customFormat="1" ht="31.5" x14ac:dyDescent="0.2">
      <c r="A92" s="278">
        <f>_xlfn.AGGREGATE(3,3,$B$6:B92)</f>
        <v>87</v>
      </c>
      <c r="B92" s="279" t="s">
        <v>356</v>
      </c>
      <c r="C92" s="251" t="s">
        <v>324</v>
      </c>
      <c r="D92" s="280">
        <v>1902008221335</v>
      </c>
      <c r="E92" s="280">
        <v>4658790007639</v>
      </c>
      <c r="F92" s="282" t="s">
        <v>357</v>
      </c>
      <c r="G92" s="270" t="s">
        <v>358</v>
      </c>
      <c r="H92" s="242" t="s">
        <v>1315</v>
      </c>
    </row>
    <row r="93" spans="1:8" s="117" customFormat="1" ht="31.5" x14ac:dyDescent="0.2">
      <c r="A93" s="278">
        <f>_xlfn.AGGREGATE(3,3,$B$6:B93)</f>
        <v>88</v>
      </c>
      <c r="B93" s="279" t="s">
        <v>359</v>
      </c>
      <c r="C93" s="251" t="s">
        <v>324</v>
      </c>
      <c r="D93" s="280">
        <v>1902008221342</v>
      </c>
      <c r="E93" s="280">
        <v>4658790007646</v>
      </c>
      <c r="F93" s="282" t="s">
        <v>360</v>
      </c>
      <c r="G93" s="270" t="s">
        <v>361</v>
      </c>
      <c r="H93" s="242" t="s">
        <v>1315</v>
      </c>
    </row>
    <row r="94" spans="1:8" s="117" customFormat="1" ht="31.5" x14ac:dyDescent="0.2">
      <c r="A94" s="278">
        <f>_xlfn.AGGREGATE(3,3,$B$6:B94)</f>
        <v>89</v>
      </c>
      <c r="B94" s="279" t="s">
        <v>362</v>
      </c>
      <c r="C94" s="251" t="s">
        <v>324</v>
      </c>
      <c r="D94" s="280">
        <v>1902008221359</v>
      </c>
      <c r="E94" s="280">
        <v>4658790007653</v>
      </c>
      <c r="F94" s="282" t="s">
        <v>363</v>
      </c>
      <c r="G94" s="270" t="s">
        <v>364</v>
      </c>
      <c r="H94" s="242" t="s">
        <v>1315</v>
      </c>
    </row>
    <row r="95" spans="1:8" s="117" customFormat="1" ht="31.5" x14ac:dyDescent="0.2">
      <c r="A95" s="278">
        <f>_xlfn.AGGREGATE(3,3,$B$6:B95)</f>
        <v>90</v>
      </c>
      <c r="B95" s="279" t="s">
        <v>365</v>
      </c>
      <c r="C95" s="251" t="s">
        <v>324</v>
      </c>
      <c r="D95" s="280">
        <v>1702008221249</v>
      </c>
      <c r="E95" s="280">
        <v>4658790008469</v>
      </c>
      <c r="F95" s="282" t="s">
        <v>366</v>
      </c>
      <c r="G95" s="270" t="s">
        <v>1209</v>
      </c>
      <c r="H95" s="242" t="s">
        <v>1315</v>
      </c>
    </row>
    <row r="96" spans="1:8" s="117" customFormat="1" ht="15.75" x14ac:dyDescent="0.2">
      <c r="A96" s="278">
        <f>_xlfn.AGGREGATE(3,3,$B$6:B96)</f>
        <v>91</v>
      </c>
      <c r="B96" s="279" t="s">
        <v>367</v>
      </c>
      <c r="C96" s="251" t="s">
        <v>324</v>
      </c>
      <c r="D96" s="280">
        <v>1902008221427</v>
      </c>
      <c r="E96" s="280">
        <v>4658790007684</v>
      </c>
      <c r="F96" s="282" t="s">
        <v>368</v>
      </c>
      <c r="G96" s="270" t="s">
        <v>369</v>
      </c>
      <c r="H96" s="278">
        <v>8708809909</v>
      </c>
    </row>
    <row r="97" spans="1:8" s="117" customFormat="1" ht="15.75" x14ac:dyDescent="0.2">
      <c r="A97" s="278">
        <f>_xlfn.AGGREGATE(3,3,$B$6:B97)</f>
        <v>92</v>
      </c>
      <c r="B97" s="279" t="s">
        <v>370</v>
      </c>
      <c r="C97" s="251" t="s">
        <v>324</v>
      </c>
      <c r="D97" s="280">
        <v>1902008221434</v>
      </c>
      <c r="E97" s="280">
        <v>4658790007691</v>
      </c>
      <c r="F97" s="282" t="s">
        <v>371</v>
      </c>
      <c r="G97" s="270" t="s">
        <v>372</v>
      </c>
      <c r="H97" s="278">
        <v>8708809909</v>
      </c>
    </row>
    <row r="98" spans="1:8" s="117" customFormat="1" ht="15.75" x14ac:dyDescent="0.2">
      <c r="A98" s="278">
        <f>_xlfn.AGGREGATE(3,3,$B$6:B98)</f>
        <v>93</v>
      </c>
      <c r="B98" s="279" t="s">
        <v>373</v>
      </c>
      <c r="C98" s="251" t="s">
        <v>324</v>
      </c>
      <c r="D98" s="280">
        <v>1902008221458</v>
      </c>
      <c r="E98" s="280">
        <v>4658790007776</v>
      </c>
      <c r="F98" s="282" t="s">
        <v>374</v>
      </c>
      <c r="G98" s="270" t="s">
        <v>375</v>
      </c>
      <c r="H98" s="278">
        <v>8708809909</v>
      </c>
    </row>
    <row r="99" spans="1:8" s="117" customFormat="1" ht="15.75" x14ac:dyDescent="0.2">
      <c r="A99" s="278">
        <f>_xlfn.AGGREGATE(3,3,$B$6:B99)</f>
        <v>94</v>
      </c>
      <c r="B99" s="279" t="s">
        <v>376</v>
      </c>
      <c r="C99" s="251" t="s">
        <v>324</v>
      </c>
      <c r="D99" s="280">
        <v>1902008221441</v>
      </c>
      <c r="E99" s="280">
        <v>4658790007769</v>
      </c>
      <c r="F99" s="282" t="s">
        <v>377</v>
      </c>
      <c r="G99" s="270" t="s">
        <v>378</v>
      </c>
      <c r="H99" s="278">
        <v>8708809909</v>
      </c>
    </row>
    <row r="100" spans="1:8" s="117" customFormat="1" ht="31.5" x14ac:dyDescent="0.2">
      <c r="A100" s="278">
        <f>_xlfn.AGGREGATE(3,3,$B$6:B100)</f>
        <v>95</v>
      </c>
      <c r="B100" s="279" t="s">
        <v>379</v>
      </c>
      <c r="C100" s="251" t="s">
        <v>324</v>
      </c>
      <c r="D100" s="280">
        <v>1702008221256</v>
      </c>
      <c r="E100" s="280">
        <v>4658790008476</v>
      </c>
      <c r="F100" s="282" t="s">
        <v>380</v>
      </c>
      <c r="G100" s="270" t="s">
        <v>382</v>
      </c>
      <c r="H100" s="278">
        <v>8708809909</v>
      </c>
    </row>
    <row r="101" spans="1:8" s="117" customFormat="1" ht="15.75" x14ac:dyDescent="0.2">
      <c r="A101" s="278">
        <f>_xlfn.AGGREGATE(3,3,$B$6:B101)</f>
        <v>96</v>
      </c>
      <c r="B101" s="287" t="s">
        <v>383</v>
      </c>
      <c r="C101" s="251" t="s">
        <v>19</v>
      </c>
      <c r="D101" s="285">
        <v>1902008221311</v>
      </c>
      <c r="E101" s="285"/>
      <c r="F101" s="251" t="s">
        <v>384</v>
      </c>
      <c r="G101" s="270" t="s">
        <v>385</v>
      </c>
      <c r="H101" s="242" t="s">
        <v>1316</v>
      </c>
    </row>
    <row r="102" spans="1:8" s="117" customFormat="1" ht="15.75" x14ac:dyDescent="0.2">
      <c r="A102" s="278">
        <f>_xlfn.AGGREGATE(3,3,$B$6:B102)</f>
        <v>97</v>
      </c>
      <c r="B102" s="287" t="s">
        <v>386</v>
      </c>
      <c r="C102" s="251" t="s">
        <v>19</v>
      </c>
      <c r="D102" s="280">
        <v>1902008221328</v>
      </c>
      <c r="E102" s="280"/>
      <c r="F102" s="251" t="s">
        <v>387</v>
      </c>
      <c r="G102" s="270" t="s">
        <v>388</v>
      </c>
      <c r="H102" s="242" t="s">
        <v>1316</v>
      </c>
    </row>
    <row r="103" spans="1:8" s="117" customFormat="1" ht="15.75" x14ac:dyDescent="0.2">
      <c r="A103" s="278">
        <f>_xlfn.AGGREGATE(3,3,$B$6:B103)</f>
        <v>98</v>
      </c>
      <c r="B103" s="287" t="s">
        <v>389</v>
      </c>
      <c r="C103" s="251" t="s">
        <v>19</v>
      </c>
      <c r="D103" s="280">
        <v>4630017784974</v>
      </c>
      <c r="E103" s="280"/>
      <c r="F103" s="251" t="s">
        <v>390</v>
      </c>
      <c r="G103" s="270" t="s">
        <v>391</v>
      </c>
      <c r="H103" s="242" t="s">
        <v>1316</v>
      </c>
    </row>
    <row r="104" spans="1:8" s="117" customFormat="1" ht="15.75" x14ac:dyDescent="0.2">
      <c r="A104" s="278">
        <f>_xlfn.AGGREGATE(3,3,$B$6:B104)</f>
        <v>99</v>
      </c>
      <c r="B104" s="287" t="s">
        <v>392</v>
      </c>
      <c r="C104" s="251" t="s">
        <v>19</v>
      </c>
      <c r="D104" s="285">
        <v>4630017784967</v>
      </c>
      <c r="E104" s="285"/>
      <c r="F104" s="251" t="s">
        <v>393</v>
      </c>
      <c r="G104" s="270" t="s">
        <v>394</v>
      </c>
      <c r="H104" s="242" t="s">
        <v>1316</v>
      </c>
    </row>
    <row r="105" spans="1:8" s="117" customFormat="1" ht="15.75" x14ac:dyDescent="0.2">
      <c r="A105" s="288">
        <f>_xlfn.AGGREGATE(3,3,$B$6:B105)</f>
        <v>100</v>
      </c>
      <c r="B105" s="287" t="s">
        <v>1171</v>
      </c>
      <c r="C105" s="251" t="s">
        <v>19</v>
      </c>
      <c r="D105" s="285">
        <v>4630017890026</v>
      </c>
      <c r="E105" s="285"/>
      <c r="F105" s="251" t="s">
        <v>1170</v>
      </c>
      <c r="G105" s="265" t="s">
        <v>1169</v>
      </c>
      <c r="H105" s="242" t="s">
        <v>1316</v>
      </c>
    </row>
    <row r="106" spans="1:8" s="117" customFormat="1" ht="31.5" x14ac:dyDescent="0.2">
      <c r="A106" s="288">
        <f>_xlfn.AGGREGATE(3,3,$B$6:B106)</f>
        <v>101</v>
      </c>
      <c r="B106" s="287" t="s">
        <v>1172</v>
      </c>
      <c r="C106" s="251" t="s">
        <v>19</v>
      </c>
      <c r="D106" s="285">
        <v>4658790034697</v>
      </c>
      <c r="E106" s="285"/>
      <c r="F106" s="251" t="s">
        <v>1173</v>
      </c>
      <c r="G106" s="265" t="s">
        <v>1174</v>
      </c>
      <c r="H106" s="242" t="s">
        <v>1316</v>
      </c>
    </row>
    <row r="107" spans="1:8" s="117" customFormat="1" ht="31.5" x14ac:dyDescent="0.2">
      <c r="A107" s="288">
        <f>_xlfn.AGGREGATE(3,3,$B$6:B107)</f>
        <v>102</v>
      </c>
      <c r="B107" s="287" t="s">
        <v>1252</v>
      </c>
      <c r="C107" s="251" t="s">
        <v>19</v>
      </c>
      <c r="D107" s="285">
        <v>4658790080700</v>
      </c>
      <c r="E107" s="285"/>
      <c r="F107" s="251" t="s">
        <v>1258</v>
      </c>
      <c r="G107" s="265" t="s">
        <v>1255</v>
      </c>
      <c r="H107" s="242" t="s">
        <v>1316</v>
      </c>
    </row>
    <row r="108" spans="1:8" s="117" customFormat="1" ht="31.5" x14ac:dyDescent="0.2">
      <c r="A108" s="288">
        <f>_xlfn.AGGREGATE(3,3,$B$6:B108)</f>
        <v>103</v>
      </c>
      <c r="B108" s="287" t="s">
        <v>1253</v>
      </c>
      <c r="C108" s="251" t="s">
        <v>19</v>
      </c>
      <c r="D108" s="285">
        <v>4658790080694</v>
      </c>
      <c r="E108" s="285"/>
      <c r="F108" s="251" t="s">
        <v>1259</v>
      </c>
      <c r="G108" s="265" t="s">
        <v>1256</v>
      </c>
      <c r="H108" s="242" t="s">
        <v>1316</v>
      </c>
    </row>
    <row r="109" spans="1:8" s="117" customFormat="1" ht="31.5" x14ac:dyDescent="0.2">
      <c r="A109" s="288">
        <f>_xlfn.AGGREGATE(3,3,$B$6:B109)</f>
        <v>104</v>
      </c>
      <c r="B109" s="287" t="s">
        <v>1254</v>
      </c>
      <c r="C109" s="251" t="s">
        <v>19</v>
      </c>
      <c r="D109" s="285">
        <v>4658790080687</v>
      </c>
      <c r="E109" s="285"/>
      <c r="F109" s="251" t="s">
        <v>1260</v>
      </c>
      <c r="G109" s="263" t="s">
        <v>1257</v>
      </c>
      <c r="H109" s="242" t="s">
        <v>1316</v>
      </c>
    </row>
    <row r="110" spans="1:8" s="117" customFormat="1" ht="15.75" x14ac:dyDescent="0.2">
      <c r="A110" s="288">
        <f>_xlfn.AGGREGATE(3,3,$B$6:B110)</f>
        <v>105</v>
      </c>
      <c r="B110" s="279" t="s">
        <v>395</v>
      </c>
      <c r="C110" s="251" t="s">
        <v>324</v>
      </c>
      <c r="D110" s="280">
        <v>1902008221366</v>
      </c>
      <c r="E110" s="280">
        <v>4658790007783</v>
      </c>
      <c r="F110" s="282" t="s">
        <v>396</v>
      </c>
      <c r="G110" s="270" t="s">
        <v>397</v>
      </c>
      <c r="H110" s="242" t="s">
        <v>1314</v>
      </c>
    </row>
    <row r="111" spans="1:8" s="117" customFormat="1" ht="66" customHeight="1" x14ac:dyDescent="0.2">
      <c r="A111" s="278">
        <f>_xlfn.AGGREGATE(3,3,$B$6:B111)</f>
        <v>106</v>
      </c>
      <c r="B111" s="279" t="s">
        <v>398</v>
      </c>
      <c r="C111" s="251" t="s">
        <v>324</v>
      </c>
      <c r="D111" s="280">
        <v>1902008221274</v>
      </c>
      <c r="E111" s="280"/>
      <c r="F111" s="282" t="s">
        <v>399</v>
      </c>
      <c r="G111" s="270" t="s">
        <v>1196</v>
      </c>
      <c r="H111" s="242" t="s">
        <v>1314</v>
      </c>
    </row>
    <row r="112" spans="1:8" s="117" customFormat="1" ht="31.5" x14ac:dyDescent="0.2">
      <c r="A112" s="278">
        <f>_xlfn.AGGREGATE(3,3,$B$6:B112)</f>
        <v>107</v>
      </c>
      <c r="B112" s="279" t="s">
        <v>401</v>
      </c>
      <c r="C112" s="251" t="s">
        <v>324</v>
      </c>
      <c r="D112" s="280">
        <v>4630017931033</v>
      </c>
      <c r="E112" s="280"/>
      <c r="F112" s="282" t="s">
        <v>402</v>
      </c>
      <c r="G112" s="270" t="s">
        <v>1183</v>
      </c>
      <c r="H112" s="242" t="s">
        <v>1314</v>
      </c>
    </row>
    <row r="113" spans="1:8" s="117" customFormat="1" ht="31.5" x14ac:dyDescent="0.2">
      <c r="A113" s="278">
        <f>_xlfn.AGGREGATE(3,3,$B$6:B113)</f>
        <v>108</v>
      </c>
      <c r="B113" s="279" t="s">
        <v>404</v>
      </c>
      <c r="C113" s="251" t="s">
        <v>324</v>
      </c>
      <c r="D113" s="280">
        <v>4630017931040</v>
      </c>
      <c r="E113" s="280"/>
      <c r="F113" s="282" t="s">
        <v>405</v>
      </c>
      <c r="G113" s="270" t="s">
        <v>407</v>
      </c>
      <c r="H113" s="242" t="s">
        <v>1314</v>
      </c>
    </row>
    <row r="114" spans="1:8" s="117" customFormat="1" ht="15.75" x14ac:dyDescent="0.2">
      <c r="A114" s="278">
        <f>_xlfn.AGGREGATE(3,3,$B$6:B114)</f>
        <v>109</v>
      </c>
      <c r="B114" s="279" t="s">
        <v>408</v>
      </c>
      <c r="C114" s="251" t="s">
        <v>324</v>
      </c>
      <c r="D114" s="280">
        <v>1902008221502</v>
      </c>
      <c r="E114" s="280">
        <v>4658790007721</v>
      </c>
      <c r="F114" s="282" t="s">
        <v>409</v>
      </c>
      <c r="G114" s="270" t="s">
        <v>410</v>
      </c>
      <c r="H114" s="242" t="s">
        <v>1318</v>
      </c>
    </row>
    <row r="115" spans="1:8" s="117" customFormat="1" ht="15.75" x14ac:dyDescent="0.2">
      <c r="A115" s="278">
        <f>_xlfn.AGGREGATE(3,3,$B$6:B115)</f>
        <v>110</v>
      </c>
      <c r="B115" s="279" t="s">
        <v>411</v>
      </c>
      <c r="C115" s="251" t="s">
        <v>324</v>
      </c>
      <c r="D115" s="280">
        <v>4630017918744</v>
      </c>
      <c r="E115" s="280">
        <v>4658790009817</v>
      </c>
      <c r="F115" s="282" t="s">
        <v>412</v>
      </c>
      <c r="G115" s="270" t="s">
        <v>413</v>
      </c>
      <c r="H115" s="242" t="s">
        <v>1316</v>
      </c>
    </row>
    <row r="116" spans="1:8" s="117" customFormat="1" ht="15.75" x14ac:dyDescent="0.2">
      <c r="A116" s="278">
        <f>_xlfn.AGGREGATE(3,3,$B$6:B116)</f>
        <v>111</v>
      </c>
      <c r="B116" s="279" t="s">
        <v>414</v>
      </c>
      <c r="C116" s="251" t="s">
        <v>324</v>
      </c>
      <c r="D116" s="280">
        <v>4630017918751</v>
      </c>
      <c r="E116" s="280">
        <v>4658790009824</v>
      </c>
      <c r="F116" s="282" t="s">
        <v>415</v>
      </c>
      <c r="G116" s="270" t="s">
        <v>416</v>
      </c>
      <c r="H116" s="242" t="s">
        <v>1316</v>
      </c>
    </row>
    <row r="117" spans="1:8" s="117" customFormat="1" ht="15.75" x14ac:dyDescent="0.2">
      <c r="A117" s="278">
        <f>_xlfn.AGGREGATE(3,3,$B$6:B117)</f>
        <v>112</v>
      </c>
      <c r="B117" s="279" t="s">
        <v>417</v>
      </c>
      <c r="C117" s="251" t="s">
        <v>324</v>
      </c>
      <c r="D117" s="280">
        <v>4630017918768</v>
      </c>
      <c r="E117" s="280">
        <v>4658790009831</v>
      </c>
      <c r="F117" s="282" t="s">
        <v>418</v>
      </c>
      <c r="G117" s="270" t="s">
        <v>419</v>
      </c>
      <c r="H117" s="242" t="s">
        <v>1316</v>
      </c>
    </row>
    <row r="118" spans="1:8" s="117" customFormat="1" ht="15.75" x14ac:dyDescent="0.2">
      <c r="A118" s="278">
        <f>_xlfn.AGGREGATE(3,3,$B$6:B118)</f>
        <v>113</v>
      </c>
      <c r="B118" s="279" t="s">
        <v>420</v>
      </c>
      <c r="C118" s="251" t="s">
        <v>324</v>
      </c>
      <c r="D118" s="280">
        <v>4630017918775</v>
      </c>
      <c r="E118" s="280">
        <v>4658790009848</v>
      </c>
      <c r="F118" s="282" t="s">
        <v>421</v>
      </c>
      <c r="G118" s="270" t="s">
        <v>422</v>
      </c>
      <c r="H118" s="242" t="s">
        <v>1316</v>
      </c>
    </row>
    <row r="119" spans="1:8" s="117" customFormat="1" ht="15.75" x14ac:dyDescent="0.2">
      <c r="A119" s="278">
        <f>_xlfn.AGGREGATE(3,3,$B$6:B119)</f>
        <v>114</v>
      </c>
      <c r="B119" s="279" t="s">
        <v>423</v>
      </c>
      <c r="C119" s="251" t="s">
        <v>324</v>
      </c>
      <c r="D119" s="280">
        <v>4630017918782</v>
      </c>
      <c r="E119" s="280">
        <v>4658790009855</v>
      </c>
      <c r="F119" s="282" t="s">
        <v>424</v>
      </c>
      <c r="G119" s="270" t="s">
        <v>425</v>
      </c>
      <c r="H119" s="242" t="s">
        <v>1316</v>
      </c>
    </row>
    <row r="120" spans="1:8" s="117" customFormat="1" ht="15.75" x14ac:dyDescent="0.2">
      <c r="A120" s="278">
        <f>_xlfn.AGGREGATE(3,3,$B$6:B120)</f>
        <v>115</v>
      </c>
      <c r="B120" s="279" t="s">
        <v>426</v>
      </c>
      <c r="C120" s="251" t="s">
        <v>324</v>
      </c>
      <c r="D120" s="280">
        <v>4630017918799</v>
      </c>
      <c r="E120" s="280">
        <v>4658790009862</v>
      </c>
      <c r="F120" s="282" t="s">
        <v>427</v>
      </c>
      <c r="G120" s="270" t="s">
        <v>428</v>
      </c>
      <c r="H120" s="242" t="s">
        <v>1316</v>
      </c>
    </row>
    <row r="121" spans="1:8" s="117" customFormat="1" ht="15.75" x14ac:dyDescent="0.2">
      <c r="A121" s="278">
        <f>_xlfn.AGGREGATE(3,3,$B$6:B121)</f>
        <v>116</v>
      </c>
      <c r="B121" s="279" t="s">
        <v>429</v>
      </c>
      <c r="C121" s="251" t="s">
        <v>324</v>
      </c>
      <c r="D121" s="280">
        <v>4630017918805</v>
      </c>
      <c r="E121" s="280">
        <v>4658790009879</v>
      </c>
      <c r="F121" s="282" t="s">
        <v>430</v>
      </c>
      <c r="G121" s="270" t="s">
        <v>431</v>
      </c>
      <c r="H121" s="242" t="s">
        <v>1316</v>
      </c>
    </row>
    <row r="122" spans="1:8" s="117" customFormat="1" ht="15.75" x14ac:dyDescent="0.2">
      <c r="A122" s="278">
        <f>_xlfn.AGGREGATE(3,3,$B$6:B122)</f>
        <v>117</v>
      </c>
      <c r="B122" s="279" t="s">
        <v>432</v>
      </c>
      <c r="C122" s="251" t="s">
        <v>324</v>
      </c>
      <c r="D122" s="280">
        <v>4630017918812</v>
      </c>
      <c r="E122" s="280">
        <v>4658790009886</v>
      </c>
      <c r="F122" s="282" t="s">
        <v>433</v>
      </c>
      <c r="G122" s="270" t="s">
        <v>434</v>
      </c>
      <c r="H122" s="242" t="s">
        <v>1316</v>
      </c>
    </row>
    <row r="123" spans="1:8" s="117" customFormat="1" ht="15.75" x14ac:dyDescent="0.2">
      <c r="A123" s="278">
        <f>_xlfn.AGGREGATE(3,3,$B$6:B123)</f>
        <v>118</v>
      </c>
      <c r="B123" s="279" t="s">
        <v>435</v>
      </c>
      <c r="C123" s="251" t="s">
        <v>324</v>
      </c>
      <c r="D123" s="280">
        <v>4630017938735</v>
      </c>
      <c r="E123" s="280">
        <v>4658790009992</v>
      </c>
      <c r="F123" s="282" t="s">
        <v>436</v>
      </c>
      <c r="G123" s="270" t="s">
        <v>437</v>
      </c>
      <c r="H123" s="242" t="s">
        <v>1318</v>
      </c>
    </row>
    <row r="124" spans="1:8" s="117" customFormat="1" ht="15.75" x14ac:dyDescent="0.2">
      <c r="A124" s="278">
        <f>_xlfn.AGGREGATE(3,3,$B$6:B124)</f>
        <v>119</v>
      </c>
      <c r="B124" s="279" t="s">
        <v>438</v>
      </c>
      <c r="C124" s="251" t="s">
        <v>324</v>
      </c>
      <c r="D124" s="280">
        <v>4630017938742</v>
      </c>
      <c r="E124" s="280">
        <v>4658790010004</v>
      </c>
      <c r="F124" s="282" t="s">
        <v>439</v>
      </c>
      <c r="G124" s="270" t="s">
        <v>440</v>
      </c>
      <c r="H124" s="242" t="s">
        <v>1318</v>
      </c>
    </row>
    <row r="125" spans="1:8" s="117" customFormat="1" ht="32.25" customHeight="1" x14ac:dyDescent="0.2">
      <c r="A125" s="278">
        <f>_xlfn.AGGREGATE(3,3,$B$6:B125)</f>
        <v>120</v>
      </c>
      <c r="B125" s="279" t="s">
        <v>441</v>
      </c>
      <c r="C125" s="251" t="s">
        <v>324</v>
      </c>
      <c r="D125" s="280">
        <v>1902008221557</v>
      </c>
      <c r="E125" s="280">
        <v>4658790007745</v>
      </c>
      <c r="F125" s="251" t="s">
        <v>442</v>
      </c>
      <c r="G125" s="270" t="s">
        <v>443</v>
      </c>
      <c r="H125" s="242" t="s">
        <v>1319</v>
      </c>
    </row>
    <row r="126" spans="1:8" s="117" customFormat="1" ht="15.75" x14ac:dyDescent="0.2">
      <c r="A126" s="278">
        <f>_xlfn.AGGREGATE(3,3,$B$6:B126)</f>
        <v>121</v>
      </c>
      <c r="B126" s="279" t="s">
        <v>444</v>
      </c>
      <c r="C126" s="251" t="s">
        <v>324</v>
      </c>
      <c r="D126" s="280">
        <v>1902008221564</v>
      </c>
      <c r="E126" s="280">
        <v>4658790007738</v>
      </c>
      <c r="F126" s="251" t="s">
        <v>445</v>
      </c>
      <c r="G126" s="270" t="s">
        <v>446</v>
      </c>
      <c r="H126" s="242" t="s">
        <v>1319</v>
      </c>
    </row>
    <row r="127" spans="1:8" s="117" customFormat="1" ht="33" customHeight="1" x14ac:dyDescent="0.2">
      <c r="A127" s="278">
        <f>_xlfn.AGGREGATE(3,3,$B$6:B127)</f>
        <v>122</v>
      </c>
      <c r="B127" s="279" t="s">
        <v>447</v>
      </c>
      <c r="C127" s="251" t="s">
        <v>324</v>
      </c>
      <c r="D127" s="280">
        <v>1902008221571</v>
      </c>
      <c r="E127" s="280">
        <v>4658790007752</v>
      </c>
      <c r="F127" s="251" t="s">
        <v>448</v>
      </c>
      <c r="G127" s="270" t="s">
        <v>449</v>
      </c>
      <c r="H127" s="242" t="s">
        <v>1319</v>
      </c>
    </row>
    <row r="128" spans="1:8" s="117" customFormat="1" ht="31.5" x14ac:dyDescent="0.2">
      <c r="A128" s="278">
        <f>_xlfn.AGGREGATE(3,3,$B$6:B128)</f>
        <v>123</v>
      </c>
      <c r="B128" s="279" t="s">
        <v>450</v>
      </c>
      <c r="C128" s="251" t="s">
        <v>324</v>
      </c>
      <c r="D128" s="280">
        <v>1902008221625</v>
      </c>
      <c r="E128" s="280">
        <v>4658790007974</v>
      </c>
      <c r="F128" s="251" t="s">
        <v>451</v>
      </c>
      <c r="G128" s="270" t="s">
        <v>452</v>
      </c>
      <c r="H128" s="242" t="s">
        <v>1319</v>
      </c>
    </row>
    <row r="129" spans="1:8" s="117" customFormat="1" ht="31.5" x14ac:dyDescent="0.2">
      <c r="A129" s="278">
        <f>_xlfn.AGGREGATE(3,3,$B$6:B129)</f>
        <v>124</v>
      </c>
      <c r="B129" s="279" t="s">
        <v>453</v>
      </c>
      <c r="C129" s="251" t="s">
        <v>324</v>
      </c>
      <c r="D129" s="280">
        <v>4630017734566</v>
      </c>
      <c r="E129" s="280">
        <v>4658790009176</v>
      </c>
      <c r="F129" s="282" t="s">
        <v>454</v>
      </c>
      <c r="G129" s="270" t="s">
        <v>455</v>
      </c>
      <c r="H129" s="242" t="s">
        <v>1319</v>
      </c>
    </row>
    <row r="130" spans="1:8" s="117" customFormat="1" ht="15.75" x14ac:dyDescent="0.2">
      <c r="A130" s="278">
        <f>_xlfn.AGGREGATE(3,3,$B$6:B130)</f>
        <v>125</v>
      </c>
      <c r="B130" s="279" t="s">
        <v>456</v>
      </c>
      <c r="C130" s="251" t="s">
        <v>324</v>
      </c>
      <c r="D130" s="280">
        <v>4630017890033</v>
      </c>
      <c r="E130" s="280">
        <v>4658790009534</v>
      </c>
      <c r="F130" s="282" t="s">
        <v>457</v>
      </c>
      <c r="G130" s="270" t="s">
        <v>458</v>
      </c>
      <c r="H130" s="242" t="s">
        <v>1319</v>
      </c>
    </row>
    <row r="131" spans="1:8" s="117" customFormat="1" ht="24" customHeight="1" x14ac:dyDescent="0.2">
      <c r="A131" s="278">
        <f>_xlfn.AGGREGATE(3,3,$B$6:B131)</f>
        <v>126</v>
      </c>
      <c r="B131" s="279" t="s">
        <v>459</v>
      </c>
      <c r="C131" s="251" t="s">
        <v>324</v>
      </c>
      <c r="D131" s="280">
        <v>4630017896516</v>
      </c>
      <c r="E131" s="280">
        <v>4658790009619</v>
      </c>
      <c r="F131" s="251" t="s">
        <v>1167</v>
      </c>
      <c r="G131" s="270" t="s">
        <v>461</v>
      </c>
      <c r="H131" s="242" t="s">
        <v>1319</v>
      </c>
    </row>
    <row r="132" spans="1:8" s="117" customFormat="1" ht="31.5" x14ac:dyDescent="0.2">
      <c r="A132" s="278">
        <f>_xlfn.AGGREGATE(3,3,$B$6:B132)</f>
        <v>127</v>
      </c>
      <c r="B132" s="279" t="s">
        <v>462</v>
      </c>
      <c r="C132" s="251" t="s">
        <v>324</v>
      </c>
      <c r="D132" s="280">
        <v>4630017896486</v>
      </c>
      <c r="E132" s="280">
        <v>4658790009633</v>
      </c>
      <c r="F132" s="251" t="s">
        <v>1175</v>
      </c>
      <c r="G132" s="270" t="s">
        <v>1184</v>
      </c>
      <c r="H132" s="242" t="s">
        <v>1319</v>
      </c>
    </row>
    <row r="133" spans="1:8" s="117" customFormat="1" ht="31.5" x14ac:dyDescent="0.2">
      <c r="A133" s="278">
        <f>_xlfn.AGGREGATE(3,3,$B$6:B133)</f>
        <v>128</v>
      </c>
      <c r="B133" s="279" t="s">
        <v>464</v>
      </c>
      <c r="C133" s="251" t="s">
        <v>324</v>
      </c>
      <c r="D133" s="280">
        <v>4630017896493</v>
      </c>
      <c r="E133" s="280">
        <v>4658790009640</v>
      </c>
      <c r="F133" s="251" t="s">
        <v>465</v>
      </c>
      <c r="G133" s="270" t="s">
        <v>466</v>
      </c>
      <c r="H133" s="242" t="s">
        <v>1319</v>
      </c>
    </row>
    <row r="134" spans="1:8" s="117" customFormat="1" ht="15.75" x14ac:dyDescent="0.2">
      <c r="A134" s="278">
        <f>_xlfn.AGGREGATE(3,3,$B$6:B134)</f>
        <v>129</v>
      </c>
      <c r="B134" s="279" t="s">
        <v>467</v>
      </c>
      <c r="C134" s="251" t="s">
        <v>324</v>
      </c>
      <c r="D134" s="280">
        <v>4630017896509</v>
      </c>
      <c r="E134" s="280">
        <v>4658790009657</v>
      </c>
      <c r="F134" s="251" t="s">
        <v>468</v>
      </c>
      <c r="G134" s="270" t="s">
        <v>470</v>
      </c>
      <c r="H134" s="242" t="s">
        <v>1319</v>
      </c>
    </row>
    <row r="135" spans="1:8" s="117" customFormat="1" ht="15.75" x14ac:dyDescent="0.2">
      <c r="A135" s="278">
        <f>_xlfn.AGGREGATE(3,3,$B$6:B135)</f>
        <v>130</v>
      </c>
      <c r="B135" s="279" t="s">
        <v>471</v>
      </c>
      <c r="C135" s="251" t="s">
        <v>324</v>
      </c>
      <c r="D135" s="280">
        <v>4630017896523</v>
      </c>
      <c r="E135" s="280">
        <v>4658790009664</v>
      </c>
      <c r="F135" s="251" t="s">
        <v>472</v>
      </c>
      <c r="G135" s="270" t="s">
        <v>473</v>
      </c>
      <c r="H135" s="242" t="s">
        <v>1319</v>
      </c>
    </row>
    <row r="136" spans="1:8" s="117" customFormat="1" ht="15.75" x14ac:dyDescent="0.2">
      <c r="A136" s="278">
        <f>_xlfn.AGGREGATE(3,3,$B$6:B136)</f>
        <v>131</v>
      </c>
      <c r="B136" s="279" t="s">
        <v>474</v>
      </c>
      <c r="C136" s="251" t="s">
        <v>324</v>
      </c>
      <c r="D136" s="280">
        <v>4630017896530</v>
      </c>
      <c r="E136" s="280">
        <v>4658790009671</v>
      </c>
      <c r="F136" s="251" t="s">
        <v>475</v>
      </c>
      <c r="G136" s="270" t="s">
        <v>477</v>
      </c>
      <c r="H136" s="242" t="s">
        <v>1319</v>
      </c>
    </row>
    <row r="137" spans="1:8" s="117" customFormat="1" ht="30.75" customHeight="1" x14ac:dyDescent="0.2">
      <c r="A137" s="278">
        <f>_xlfn.AGGREGATE(3,3,$B$6:B137)</f>
        <v>132</v>
      </c>
      <c r="B137" s="279" t="s">
        <v>478</v>
      </c>
      <c r="C137" s="251" t="s">
        <v>324</v>
      </c>
      <c r="D137" s="280">
        <v>4630017896554</v>
      </c>
      <c r="E137" s="280">
        <v>4658790009695</v>
      </c>
      <c r="F137" s="251" t="s">
        <v>479</v>
      </c>
      <c r="G137" s="270" t="s">
        <v>481</v>
      </c>
      <c r="H137" s="242" t="s">
        <v>1319</v>
      </c>
    </row>
    <row r="138" spans="1:8" s="117" customFormat="1" ht="31.5" x14ac:dyDescent="0.2">
      <c r="A138" s="278">
        <f>_xlfn.AGGREGATE(3,3,$B$6:B138)</f>
        <v>133</v>
      </c>
      <c r="B138" s="279" t="s">
        <v>482</v>
      </c>
      <c r="C138" s="251" t="s">
        <v>324</v>
      </c>
      <c r="D138" s="280">
        <v>4630017896547</v>
      </c>
      <c r="E138" s="280">
        <v>4658790009688</v>
      </c>
      <c r="F138" s="251" t="s">
        <v>483</v>
      </c>
      <c r="G138" s="270" t="s">
        <v>485</v>
      </c>
      <c r="H138" s="242" t="s">
        <v>1319</v>
      </c>
    </row>
    <row r="139" spans="1:8" s="117" customFormat="1" ht="15.75" x14ac:dyDescent="0.2">
      <c r="A139" s="278">
        <f>_xlfn.AGGREGATE(3,3,$B$6:B139)</f>
        <v>134</v>
      </c>
      <c r="B139" s="279" t="s">
        <v>486</v>
      </c>
      <c r="C139" s="251" t="s">
        <v>324</v>
      </c>
      <c r="D139" s="280">
        <v>1902008221397</v>
      </c>
      <c r="E139" s="280">
        <v>4658790007943</v>
      </c>
      <c r="F139" s="282" t="s">
        <v>487</v>
      </c>
      <c r="G139" s="270" t="s">
        <v>488</v>
      </c>
      <c r="H139" s="242" t="s">
        <v>1314</v>
      </c>
    </row>
    <row r="140" spans="1:8" s="117" customFormat="1" ht="15.75" x14ac:dyDescent="0.2">
      <c r="A140" s="278">
        <f>_xlfn.AGGREGATE(3,3,$B$6:B140)</f>
        <v>135</v>
      </c>
      <c r="B140" s="279" t="s">
        <v>489</v>
      </c>
      <c r="C140" s="251" t="s">
        <v>324</v>
      </c>
      <c r="D140" s="280">
        <v>1902008221403</v>
      </c>
      <c r="E140" s="280">
        <v>4658790007950</v>
      </c>
      <c r="F140" s="282" t="s">
        <v>490</v>
      </c>
      <c r="G140" s="270" t="s">
        <v>491</v>
      </c>
      <c r="H140" s="242" t="s">
        <v>1314</v>
      </c>
    </row>
    <row r="141" spans="1:8" s="117" customFormat="1" ht="15.75" x14ac:dyDescent="0.2">
      <c r="A141" s="278">
        <f>_xlfn.AGGREGATE(3,3,$B$6:B141)</f>
        <v>136</v>
      </c>
      <c r="B141" s="279" t="s">
        <v>492</v>
      </c>
      <c r="C141" s="251" t="s">
        <v>324</v>
      </c>
      <c r="D141" s="280">
        <v>1902008221410</v>
      </c>
      <c r="E141" s="280">
        <v>4658790007967</v>
      </c>
      <c r="F141" s="282" t="s">
        <v>493</v>
      </c>
      <c r="G141" s="270" t="s">
        <v>494</v>
      </c>
      <c r="H141" s="242" t="s">
        <v>1314</v>
      </c>
    </row>
    <row r="142" spans="1:8" s="117" customFormat="1" ht="15.75" x14ac:dyDescent="0.2">
      <c r="A142" s="278">
        <f>_xlfn.AGGREGATE(3,3,$B$6:B142)</f>
        <v>137</v>
      </c>
      <c r="B142" s="279" t="s">
        <v>495</v>
      </c>
      <c r="C142" s="251" t="s">
        <v>324</v>
      </c>
      <c r="D142" s="280">
        <v>4680287577882</v>
      </c>
      <c r="E142" s="280">
        <v>4658790008483</v>
      </c>
      <c r="F142" s="282" t="s">
        <v>496</v>
      </c>
      <c r="G142" s="270" t="s">
        <v>497</v>
      </c>
      <c r="H142" s="242" t="s">
        <v>1314</v>
      </c>
    </row>
    <row r="143" spans="1:8" s="117" customFormat="1" ht="15.75" x14ac:dyDescent="0.2">
      <c r="A143" s="278">
        <f>_xlfn.AGGREGATE(3,3,$B$6:B143)</f>
        <v>138</v>
      </c>
      <c r="B143" s="279" t="s">
        <v>498</v>
      </c>
      <c r="C143" s="251" t="s">
        <v>19</v>
      </c>
      <c r="D143" s="280">
        <v>4630017785063</v>
      </c>
      <c r="E143" s="280">
        <v>4658790009428</v>
      </c>
      <c r="F143" s="251" t="s">
        <v>499</v>
      </c>
      <c r="G143" s="270" t="s">
        <v>500</v>
      </c>
      <c r="H143" s="242" t="s">
        <v>1314</v>
      </c>
    </row>
    <row r="144" spans="1:8" s="117" customFormat="1" ht="15.75" x14ac:dyDescent="0.2">
      <c r="A144" s="278">
        <f>_xlfn.AGGREGATE(3,3,$B$6:B144)</f>
        <v>139</v>
      </c>
      <c r="B144" s="279" t="s">
        <v>501</v>
      </c>
      <c r="C144" s="251" t="s">
        <v>324</v>
      </c>
      <c r="D144" s="280">
        <v>4630017913350</v>
      </c>
      <c r="E144" s="280">
        <v>4658790009701</v>
      </c>
      <c r="F144" s="251" t="s">
        <v>502</v>
      </c>
      <c r="G144" s="270" t="s">
        <v>503</v>
      </c>
      <c r="H144" s="242" t="s">
        <v>1319</v>
      </c>
    </row>
    <row r="145" spans="1:8" s="117" customFormat="1" ht="15.75" x14ac:dyDescent="0.2">
      <c r="A145" s="278">
        <f>_xlfn.AGGREGATE(3,3,$B$6:B145)</f>
        <v>140</v>
      </c>
      <c r="B145" s="279" t="s">
        <v>504</v>
      </c>
      <c r="C145" s="251" t="s">
        <v>324</v>
      </c>
      <c r="D145" s="280">
        <v>4630017913367</v>
      </c>
      <c r="E145" s="280">
        <v>4658790009718</v>
      </c>
      <c r="F145" s="251" t="s">
        <v>505</v>
      </c>
      <c r="G145" s="270" t="s">
        <v>506</v>
      </c>
      <c r="H145" s="242" t="s">
        <v>1319</v>
      </c>
    </row>
    <row r="146" spans="1:8" s="117" customFormat="1" ht="15.75" x14ac:dyDescent="0.2">
      <c r="A146" s="278">
        <f>_xlfn.AGGREGATE(3,3,$B$6:B146)</f>
        <v>141</v>
      </c>
      <c r="B146" s="279" t="s">
        <v>507</v>
      </c>
      <c r="C146" s="251" t="s">
        <v>324</v>
      </c>
      <c r="D146" s="280">
        <v>4630017913374</v>
      </c>
      <c r="E146" s="280">
        <v>4658790009725</v>
      </c>
      <c r="F146" s="251" t="s">
        <v>508</v>
      </c>
      <c r="G146" s="270" t="s">
        <v>509</v>
      </c>
      <c r="H146" s="242" t="s">
        <v>1319</v>
      </c>
    </row>
    <row r="147" spans="1:8" s="117" customFormat="1" ht="31.5" x14ac:dyDescent="0.2">
      <c r="A147" s="278">
        <f>_xlfn.AGGREGATE(3,3,$B$6:B147)</f>
        <v>142</v>
      </c>
      <c r="B147" s="279" t="s">
        <v>510</v>
      </c>
      <c r="C147" s="251" t="s">
        <v>512</v>
      </c>
      <c r="D147" s="283">
        <v>4630017913381</v>
      </c>
      <c r="E147" s="283">
        <v>4658790009732</v>
      </c>
      <c r="F147" s="251" t="s">
        <v>511</v>
      </c>
      <c r="G147" s="270" t="s">
        <v>1185</v>
      </c>
      <c r="H147" s="242" t="s">
        <v>1319</v>
      </c>
    </row>
    <row r="148" spans="1:8" s="117" customFormat="1" ht="15.75" x14ac:dyDescent="0.2">
      <c r="A148" s="278">
        <f>_xlfn.AGGREGATE(3,3,$B$6:B148)</f>
        <v>143</v>
      </c>
      <c r="B148" s="279" t="s">
        <v>513</v>
      </c>
      <c r="C148" s="251" t="s">
        <v>512</v>
      </c>
      <c r="D148" s="283">
        <v>4630017913398</v>
      </c>
      <c r="E148" s="283">
        <v>4658790009749</v>
      </c>
      <c r="F148" s="251" t="s">
        <v>514</v>
      </c>
      <c r="G148" s="270" t="s">
        <v>516</v>
      </c>
      <c r="H148" s="242" t="s">
        <v>1319</v>
      </c>
    </row>
    <row r="149" spans="1:8" s="117" customFormat="1" ht="15.75" x14ac:dyDescent="0.2">
      <c r="A149" s="278">
        <f>_xlfn.AGGREGATE(3,3,$B$6:B149)</f>
        <v>144</v>
      </c>
      <c r="B149" s="279" t="s">
        <v>517</v>
      </c>
      <c r="C149" s="251" t="s">
        <v>512</v>
      </c>
      <c r="D149" s="280">
        <v>4630017913404</v>
      </c>
      <c r="E149" s="280">
        <v>4658790009756</v>
      </c>
      <c r="F149" s="251" t="s">
        <v>518</v>
      </c>
      <c r="G149" s="270" t="s">
        <v>519</v>
      </c>
      <c r="H149" s="242" t="s">
        <v>1319</v>
      </c>
    </row>
    <row r="150" spans="1:8" s="117" customFormat="1" ht="15.75" x14ac:dyDescent="0.2">
      <c r="A150" s="278">
        <f>_xlfn.AGGREGATE(3,3,$B$6:B150)</f>
        <v>145</v>
      </c>
      <c r="B150" s="279" t="s">
        <v>520</v>
      </c>
      <c r="C150" s="251" t="s">
        <v>512</v>
      </c>
      <c r="D150" s="283">
        <v>4630017913411</v>
      </c>
      <c r="E150" s="283">
        <v>4658790009763</v>
      </c>
      <c r="F150" s="251" t="s">
        <v>521</v>
      </c>
      <c r="G150" s="270" t="s">
        <v>522</v>
      </c>
      <c r="H150" s="242" t="s">
        <v>1319</v>
      </c>
    </row>
    <row r="151" spans="1:8" s="117" customFormat="1" ht="31.5" x14ac:dyDescent="0.2">
      <c r="A151" s="278">
        <f>_xlfn.AGGREGATE(3,3,$B$6:B151)</f>
        <v>146</v>
      </c>
      <c r="B151" s="279" t="s">
        <v>523</v>
      </c>
      <c r="C151" s="251" t="s">
        <v>512</v>
      </c>
      <c r="D151" s="280">
        <v>4630017913428</v>
      </c>
      <c r="E151" s="280">
        <v>4658790009770</v>
      </c>
      <c r="F151" s="251" t="s">
        <v>524</v>
      </c>
      <c r="G151" s="270" t="s">
        <v>525</v>
      </c>
      <c r="H151" s="242" t="s">
        <v>1319</v>
      </c>
    </row>
    <row r="152" spans="1:8" s="117" customFormat="1" ht="15.75" x14ac:dyDescent="0.2">
      <c r="A152" s="278">
        <f>_xlfn.AGGREGATE(3,3,$B$6:B152)</f>
        <v>147</v>
      </c>
      <c r="B152" s="279" t="s">
        <v>526</v>
      </c>
      <c r="C152" s="251" t="s">
        <v>512</v>
      </c>
      <c r="D152" s="283">
        <v>4630017913435</v>
      </c>
      <c r="E152" s="283">
        <v>4658790009787</v>
      </c>
      <c r="F152" s="251" t="s">
        <v>527</v>
      </c>
      <c r="G152" s="270" t="s">
        <v>1186</v>
      </c>
      <c r="H152" s="242" t="s">
        <v>1319</v>
      </c>
    </row>
    <row r="153" spans="1:8" s="117" customFormat="1" ht="15.75" x14ac:dyDescent="0.2">
      <c r="A153" s="278">
        <f>_xlfn.AGGREGATE(3,3,$B$6:B153)</f>
        <v>148</v>
      </c>
      <c r="B153" s="279" t="s">
        <v>528</v>
      </c>
      <c r="C153" s="282" t="s">
        <v>512</v>
      </c>
      <c r="D153" s="283">
        <v>4650017904004</v>
      </c>
      <c r="E153" s="283">
        <v>4658790010011</v>
      </c>
      <c r="F153" s="282" t="s">
        <v>529</v>
      </c>
      <c r="G153" s="270" t="s">
        <v>1198</v>
      </c>
      <c r="H153" s="242" t="s">
        <v>1317</v>
      </c>
    </row>
    <row r="154" spans="1:8" s="117" customFormat="1" ht="15.75" x14ac:dyDescent="0.2">
      <c r="A154" s="278">
        <f>_xlfn.AGGREGATE(3,3,$B$6:B154)</f>
        <v>149</v>
      </c>
      <c r="B154" s="287" t="s">
        <v>531</v>
      </c>
      <c r="C154" s="251" t="s">
        <v>512</v>
      </c>
      <c r="D154" s="289">
        <v>4650017901362</v>
      </c>
      <c r="E154" s="289">
        <v>4658790010233</v>
      </c>
      <c r="F154" s="290" t="s">
        <v>532</v>
      </c>
      <c r="G154" s="270" t="s">
        <v>534</v>
      </c>
      <c r="H154" s="242" t="s">
        <v>1319</v>
      </c>
    </row>
    <row r="155" spans="1:8" s="117" customFormat="1" ht="15.75" x14ac:dyDescent="0.2">
      <c r="A155" s="278">
        <f>_xlfn.AGGREGATE(3,3,$B$6:B155)</f>
        <v>150</v>
      </c>
      <c r="B155" s="279" t="s">
        <v>535</v>
      </c>
      <c r="C155" s="282" t="s">
        <v>512</v>
      </c>
      <c r="D155" s="283">
        <v>4650017901379</v>
      </c>
      <c r="E155" s="283">
        <v>4658790010240</v>
      </c>
      <c r="F155" s="291" t="s">
        <v>536</v>
      </c>
      <c r="G155" s="270" t="s">
        <v>1190</v>
      </c>
      <c r="H155" s="242" t="s">
        <v>1319</v>
      </c>
    </row>
    <row r="156" spans="1:8" s="117" customFormat="1" ht="15.75" x14ac:dyDescent="0.2">
      <c r="A156" s="278">
        <f>_xlfn.AGGREGATE(3,3,$B$6:B156)</f>
        <v>151</v>
      </c>
      <c r="B156" s="279" t="s">
        <v>538</v>
      </c>
      <c r="C156" s="282" t="s">
        <v>512</v>
      </c>
      <c r="D156" s="283">
        <v>4650017901386</v>
      </c>
      <c r="E156" s="283">
        <v>4658790010257</v>
      </c>
      <c r="F156" s="279" t="s">
        <v>539</v>
      </c>
      <c r="G156" s="270" t="s">
        <v>1189</v>
      </c>
      <c r="H156" s="242" t="s">
        <v>1319</v>
      </c>
    </row>
    <row r="157" spans="1:8" s="117" customFormat="1" ht="19.5" customHeight="1" x14ac:dyDescent="0.2">
      <c r="A157" s="292">
        <f>_xlfn.AGGREGATE(3,3,$B$6:B157)</f>
        <v>151</v>
      </c>
      <c r="B157" s="293"/>
      <c r="C157" s="271"/>
      <c r="D157" s="294"/>
      <c r="E157" s="294"/>
      <c r="F157" s="271"/>
      <c r="G157" s="271">
        <v>0</v>
      </c>
      <c r="H157" s="271"/>
    </row>
    <row r="158" spans="1:8" s="117" customFormat="1" ht="15.75" x14ac:dyDescent="0.2">
      <c r="A158" s="278">
        <f>_xlfn.AGGREGATE(3,3,$B$6:B158)</f>
        <v>152</v>
      </c>
      <c r="B158" s="279" t="s">
        <v>542</v>
      </c>
      <c r="C158" s="287" t="s">
        <v>19</v>
      </c>
      <c r="D158" s="280">
        <v>4630017780594</v>
      </c>
      <c r="E158" s="280">
        <v>4658790009183</v>
      </c>
      <c r="F158" s="279" t="s">
        <v>543</v>
      </c>
      <c r="G158" s="270" t="s">
        <v>544</v>
      </c>
      <c r="H158" s="242" t="s">
        <v>1315</v>
      </c>
    </row>
    <row r="159" spans="1:8" s="117" customFormat="1" ht="15.75" x14ac:dyDescent="0.2">
      <c r="A159" s="278">
        <f>_xlfn.AGGREGATE(3,3,$B$6:B159)</f>
        <v>153</v>
      </c>
      <c r="B159" s="279" t="s">
        <v>545</v>
      </c>
      <c r="C159" s="287" t="s">
        <v>19</v>
      </c>
      <c r="D159" s="280">
        <v>4630017780600</v>
      </c>
      <c r="E159" s="280">
        <v>4658790009190</v>
      </c>
      <c r="F159" s="279" t="s">
        <v>546</v>
      </c>
      <c r="G159" s="270" t="s">
        <v>547</v>
      </c>
      <c r="H159" s="242" t="s">
        <v>1315</v>
      </c>
    </row>
    <row r="160" spans="1:8" s="52" customFormat="1" ht="15.75" x14ac:dyDescent="0.2">
      <c r="A160" s="278">
        <f>_xlfn.AGGREGATE(3,3,$B$6:B160)</f>
        <v>154</v>
      </c>
      <c r="B160" s="279" t="s">
        <v>548</v>
      </c>
      <c r="C160" s="287" t="s">
        <v>19</v>
      </c>
      <c r="D160" s="280">
        <v>4630017780617</v>
      </c>
      <c r="E160" s="280">
        <v>4658790009213</v>
      </c>
      <c r="F160" s="279" t="s">
        <v>549</v>
      </c>
      <c r="G160" s="270" t="s">
        <v>551</v>
      </c>
      <c r="H160" s="242" t="s">
        <v>1315</v>
      </c>
    </row>
    <row r="161" spans="1:8" s="52" customFormat="1" ht="15.75" x14ac:dyDescent="0.2">
      <c r="A161" s="288">
        <f>_xlfn.AGGREGATE(3,3,$B$6:B161)</f>
        <v>155</v>
      </c>
      <c r="B161" s="287" t="s">
        <v>1211</v>
      </c>
      <c r="C161" s="287" t="s">
        <v>19</v>
      </c>
      <c r="D161" s="285">
        <v>4658790033652</v>
      </c>
      <c r="E161" s="285"/>
      <c r="F161" s="287" t="s">
        <v>1217</v>
      </c>
      <c r="G161" s="265" t="s">
        <v>1213</v>
      </c>
      <c r="H161" s="242" t="s">
        <v>1316</v>
      </c>
    </row>
    <row r="162" spans="1:8" s="52" customFormat="1" ht="15.75" x14ac:dyDescent="0.2">
      <c r="A162" s="288">
        <f>_xlfn.AGGREGATE(3,3,$B$6:B162)</f>
        <v>156</v>
      </c>
      <c r="B162" s="287" t="s">
        <v>1212</v>
      </c>
      <c r="C162" s="287" t="s">
        <v>19</v>
      </c>
      <c r="D162" s="285">
        <v>4658790033669</v>
      </c>
      <c r="E162" s="285"/>
      <c r="F162" s="287" t="s">
        <v>1218</v>
      </c>
      <c r="G162" s="265" t="s">
        <v>1214</v>
      </c>
      <c r="H162" s="242" t="s">
        <v>1316</v>
      </c>
    </row>
    <row r="163" spans="1:8" s="52" customFormat="1" ht="31.5" x14ac:dyDescent="0.2">
      <c r="A163" s="288">
        <f>_xlfn.AGGREGATE(3,3,$B$6:B163)</f>
        <v>157</v>
      </c>
      <c r="B163" s="287" t="s">
        <v>1219</v>
      </c>
      <c r="C163" s="287" t="s">
        <v>19</v>
      </c>
      <c r="D163" s="285">
        <v>4658790080816</v>
      </c>
      <c r="E163" s="285"/>
      <c r="F163" s="287" t="s">
        <v>1224</v>
      </c>
      <c r="G163" s="263" t="s">
        <v>1226</v>
      </c>
      <c r="H163" s="242" t="s">
        <v>1317</v>
      </c>
    </row>
    <row r="164" spans="1:8" s="52" customFormat="1" ht="31.5" x14ac:dyDescent="0.2">
      <c r="A164" s="288">
        <f>_xlfn.AGGREGATE(3,3,$B$6:B164)</f>
        <v>158</v>
      </c>
      <c r="B164" s="287" t="s">
        <v>1220</v>
      </c>
      <c r="C164" s="287" t="s">
        <v>19</v>
      </c>
      <c r="D164" s="285">
        <v>4658790080809</v>
      </c>
      <c r="E164" s="285"/>
      <c r="F164" s="287" t="s">
        <v>1225</v>
      </c>
      <c r="G164" s="263" t="s">
        <v>1227</v>
      </c>
      <c r="H164" s="242" t="s">
        <v>1317</v>
      </c>
    </row>
    <row r="165" spans="1:8" s="52" customFormat="1" ht="15.75" x14ac:dyDescent="0.2">
      <c r="A165" s="288">
        <f>_xlfn.AGGREGATE(3,3,$B$6:B165)</f>
        <v>159</v>
      </c>
      <c r="B165" s="287" t="s">
        <v>1241</v>
      </c>
      <c r="C165" s="287" t="s">
        <v>19</v>
      </c>
      <c r="D165" s="285">
        <v>4658790080755</v>
      </c>
      <c r="E165" s="285">
        <v>4658790080663</v>
      </c>
      <c r="F165" s="287" t="s">
        <v>1247</v>
      </c>
      <c r="G165" s="263" t="s">
        <v>1242</v>
      </c>
      <c r="H165" s="278">
        <v>8708809909</v>
      </c>
    </row>
    <row r="166" spans="1:8" s="52" customFormat="1" ht="31.5" x14ac:dyDescent="0.2">
      <c r="A166" s="288">
        <f>_xlfn.AGGREGATE(3,3,$B$6:B166)</f>
        <v>160</v>
      </c>
      <c r="B166" s="287" t="s">
        <v>1240</v>
      </c>
      <c r="C166" s="287" t="s">
        <v>19</v>
      </c>
      <c r="D166" s="285">
        <v>4658790080724</v>
      </c>
      <c r="E166" s="285">
        <v>4658790080632</v>
      </c>
      <c r="F166" s="287" t="s">
        <v>1248</v>
      </c>
      <c r="G166" s="263" t="s">
        <v>1243</v>
      </c>
      <c r="H166" s="242" t="s">
        <v>1314</v>
      </c>
    </row>
    <row r="167" spans="1:8" s="52" customFormat="1" ht="31.5" x14ac:dyDescent="0.2">
      <c r="A167" s="288">
        <f>_xlfn.AGGREGATE(3,3,$B$6:B167)</f>
        <v>161</v>
      </c>
      <c r="B167" s="287" t="s">
        <v>1239</v>
      </c>
      <c r="C167" s="287" t="s">
        <v>19</v>
      </c>
      <c r="D167" s="285">
        <v>4658790080731</v>
      </c>
      <c r="E167" s="285">
        <v>4658790080649</v>
      </c>
      <c r="F167" s="287" t="s">
        <v>1249</v>
      </c>
      <c r="G167" s="263" t="s">
        <v>1244</v>
      </c>
      <c r="H167" s="242" t="s">
        <v>1314</v>
      </c>
    </row>
    <row r="168" spans="1:8" s="52" customFormat="1" ht="31.5" x14ac:dyDescent="0.2">
      <c r="A168" s="288">
        <f>_xlfn.AGGREGATE(3,3,$B$6:B168)</f>
        <v>162</v>
      </c>
      <c r="B168" s="287" t="s">
        <v>1238</v>
      </c>
      <c r="C168" s="287" t="s">
        <v>19</v>
      </c>
      <c r="D168" s="285">
        <v>4658790080748</v>
      </c>
      <c r="E168" s="285">
        <v>4658790080656</v>
      </c>
      <c r="F168" s="287" t="s">
        <v>1250</v>
      </c>
      <c r="G168" s="263" t="s">
        <v>1245</v>
      </c>
      <c r="H168" s="242" t="s">
        <v>1315</v>
      </c>
    </row>
    <row r="169" spans="1:8" s="52" customFormat="1" ht="31.5" x14ac:dyDescent="0.2">
      <c r="A169" s="288">
        <f>_xlfn.AGGREGATE(3,3,$B$6:B169)</f>
        <v>163</v>
      </c>
      <c r="B169" s="287" t="s">
        <v>1237</v>
      </c>
      <c r="C169" s="287" t="s">
        <v>19</v>
      </c>
      <c r="D169" s="285">
        <v>4658790080717</v>
      </c>
      <c r="E169" s="285">
        <v>4658790080625</v>
      </c>
      <c r="F169" s="287" t="s">
        <v>1251</v>
      </c>
      <c r="G169" s="263" t="s">
        <v>1246</v>
      </c>
      <c r="H169" s="242" t="s">
        <v>1315</v>
      </c>
    </row>
    <row r="170" spans="1:8" s="52" customFormat="1" ht="15.75" x14ac:dyDescent="0.2">
      <c r="A170" s="288">
        <f>_xlfn.AGGREGATE(3,3,$B$6:B170)</f>
        <v>164</v>
      </c>
      <c r="B170" s="287" t="s">
        <v>1221</v>
      </c>
      <c r="C170" s="287" t="s">
        <v>19</v>
      </c>
      <c r="D170" s="285">
        <v>4658790080793</v>
      </c>
      <c r="E170" s="285"/>
      <c r="F170" s="287" t="s">
        <v>1231</v>
      </c>
      <c r="G170" s="263" t="s">
        <v>1228</v>
      </c>
      <c r="H170" s="278">
        <v>8708809909</v>
      </c>
    </row>
    <row r="171" spans="1:8" s="52" customFormat="1" ht="15.75" x14ac:dyDescent="0.2">
      <c r="A171" s="288">
        <f>_xlfn.AGGREGATE(3,3,$B$6:B171)</f>
        <v>165</v>
      </c>
      <c r="B171" s="287" t="s">
        <v>1222</v>
      </c>
      <c r="C171" s="287" t="s">
        <v>19</v>
      </c>
      <c r="D171" s="285">
        <v>4658790080786</v>
      </c>
      <c r="E171" s="285"/>
      <c r="F171" s="287" t="s">
        <v>1232</v>
      </c>
      <c r="G171" s="263" t="s">
        <v>1229</v>
      </c>
      <c r="H171" s="278">
        <v>8708809909</v>
      </c>
    </row>
    <row r="172" spans="1:8" s="52" customFormat="1" ht="15.75" x14ac:dyDescent="0.2">
      <c r="A172" s="288">
        <f>_xlfn.AGGREGATE(3,3,$B$6:B172)</f>
        <v>166</v>
      </c>
      <c r="B172" s="287" t="s">
        <v>1223</v>
      </c>
      <c r="C172" s="287" t="s">
        <v>19</v>
      </c>
      <c r="D172" s="285">
        <v>4658790080779</v>
      </c>
      <c r="E172" s="285"/>
      <c r="F172" s="287" t="s">
        <v>1233</v>
      </c>
      <c r="G172" s="263" t="s">
        <v>1230</v>
      </c>
      <c r="H172" s="278">
        <v>8708809909</v>
      </c>
    </row>
    <row r="173" spans="1:8" s="52" customFormat="1" ht="15.75" x14ac:dyDescent="0.2">
      <c r="A173" s="288">
        <f>_xlfn.AGGREGATE(3,3,$B$6:B173)</f>
        <v>167</v>
      </c>
      <c r="B173" s="279" t="s">
        <v>552</v>
      </c>
      <c r="C173" s="287" t="s">
        <v>19</v>
      </c>
      <c r="D173" s="280">
        <v>1802008221666</v>
      </c>
      <c r="E173" s="280">
        <v>4658790008247</v>
      </c>
      <c r="F173" s="279" t="s">
        <v>553</v>
      </c>
      <c r="G173" s="270" t="s">
        <v>555</v>
      </c>
      <c r="H173" s="242" t="s">
        <v>1315</v>
      </c>
    </row>
    <row r="174" spans="1:8" s="52" customFormat="1" ht="15.75" x14ac:dyDescent="0.2">
      <c r="A174" s="288">
        <f>_xlfn.AGGREGATE(3,3,$B$6:B174)</f>
        <v>168</v>
      </c>
      <c r="B174" s="279" t="s">
        <v>556</v>
      </c>
      <c r="C174" s="243" t="s">
        <v>19</v>
      </c>
      <c r="D174" s="280">
        <v>1902008221212</v>
      </c>
      <c r="E174" s="280">
        <v>4658790009008</v>
      </c>
      <c r="F174" s="242" t="s">
        <v>558</v>
      </c>
      <c r="G174" s="270" t="s">
        <v>559</v>
      </c>
      <c r="H174" s="242" t="s">
        <v>1315</v>
      </c>
    </row>
    <row r="175" spans="1:8" s="52" customFormat="1" ht="15.75" x14ac:dyDescent="0.2">
      <c r="A175" s="288">
        <f>_xlfn.AGGREGATE(3,3,$B$6:B175)</f>
        <v>169</v>
      </c>
      <c r="B175" s="279" t="s">
        <v>560</v>
      </c>
      <c r="C175" s="243" t="s">
        <v>19</v>
      </c>
      <c r="D175" s="280">
        <v>1902008221205</v>
      </c>
      <c r="E175" s="280">
        <v>4658790009015</v>
      </c>
      <c r="F175" s="242" t="s">
        <v>562</v>
      </c>
      <c r="G175" s="270" t="s">
        <v>563</v>
      </c>
      <c r="H175" s="242" t="s">
        <v>1315</v>
      </c>
    </row>
    <row r="176" spans="1:8" s="52" customFormat="1" ht="15.75" x14ac:dyDescent="0.2">
      <c r="A176" s="288">
        <f>_xlfn.AGGREGATE(3,3,$B$6:B176)</f>
        <v>170</v>
      </c>
      <c r="B176" s="279" t="s">
        <v>564</v>
      </c>
      <c r="C176" s="287" t="s">
        <v>324</v>
      </c>
      <c r="D176" s="280">
        <v>1702008221003</v>
      </c>
      <c r="E176" s="280">
        <v>4658790008407</v>
      </c>
      <c r="F176" s="279" t="s">
        <v>565</v>
      </c>
      <c r="G176" s="270" t="s">
        <v>566</v>
      </c>
      <c r="H176" s="278">
        <v>8708509909</v>
      </c>
    </row>
    <row r="177" spans="1:8" s="52" customFormat="1" ht="19.5" customHeight="1" x14ac:dyDescent="0.2">
      <c r="A177" s="292">
        <f>_xlfn.AGGREGATE(3,3,$B$6:B177)</f>
        <v>170</v>
      </c>
      <c r="B177" s="293"/>
      <c r="C177" s="271"/>
      <c r="D177" s="294"/>
      <c r="E177" s="294"/>
      <c r="F177" s="271"/>
      <c r="G177" s="271">
        <v>0</v>
      </c>
      <c r="H177" s="303"/>
    </row>
    <row r="178" spans="1:8" s="52" customFormat="1" ht="15.75" x14ac:dyDescent="0.2">
      <c r="A178" s="278">
        <f>_xlfn.AGGREGATE(3,3,$B$6:B178)</f>
        <v>171</v>
      </c>
      <c r="B178" s="279" t="s">
        <v>568</v>
      </c>
      <c r="C178" s="243" t="s">
        <v>324</v>
      </c>
      <c r="D178" s="280">
        <v>4612728050289</v>
      </c>
      <c r="E178" s="280">
        <v>4658790009022</v>
      </c>
      <c r="F178" s="242" t="s">
        <v>570</v>
      </c>
      <c r="G178" s="270" t="s">
        <v>571</v>
      </c>
      <c r="H178" s="242" t="s">
        <v>1315</v>
      </c>
    </row>
    <row r="179" spans="1:8" s="52" customFormat="1" ht="15.75" x14ac:dyDescent="0.2">
      <c r="A179" s="278">
        <f>_xlfn.AGGREGATE(3,3,$B$6:B179)</f>
        <v>172</v>
      </c>
      <c r="B179" s="287" t="s">
        <v>572</v>
      </c>
      <c r="C179" s="251" t="s">
        <v>324</v>
      </c>
      <c r="D179" s="280">
        <v>1902008221960</v>
      </c>
      <c r="E179" s="280">
        <v>4658790008124</v>
      </c>
      <c r="F179" s="282" t="s">
        <v>573</v>
      </c>
      <c r="G179" s="270" t="s">
        <v>574</v>
      </c>
      <c r="H179" s="278">
        <v>8708509909</v>
      </c>
    </row>
    <row r="180" spans="1:8" s="52" customFormat="1" ht="15.75" x14ac:dyDescent="0.2">
      <c r="A180" s="278">
        <f>_xlfn.AGGREGATE(3,3,$B$6:B180)</f>
        <v>173</v>
      </c>
      <c r="B180" s="287" t="s">
        <v>575</v>
      </c>
      <c r="C180" s="251" t="s">
        <v>324</v>
      </c>
      <c r="D180" s="280">
        <v>1802008221253</v>
      </c>
      <c r="E180" s="280">
        <v>4658790008131</v>
      </c>
      <c r="F180" s="282" t="s">
        <v>576</v>
      </c>
      <c r="G180" s="270" t="s">
        <v>578</v>
      </c>
      <c r="H180" s="242" t="s">
        <v>1314</v>
      </c>
    </row>
    <row r="181" spans="1:8" s="52" customFormat="1" ht="15.75" x14ac:dyDescent="0.2">
      <c r="A181" s="278">
        <f>_xlfn.AGGREGATE(3,3,$B$6:B181)</f>
        <v>174</v>
      </c>
      <c r="B181" s="287" t="s">
        <v>579</v>
      </c>
      <c r="C181" s="251" t="s">
        <v>324</v>
      </c>
      <c r="D181" s="280">
        <v>1802008221246</v>
      </c>
      <c r="E181" s="280">
        <v>4658790008148</v>
      </c>
      <c r="F181" s="282" t="s">
        <v>580</v>
      </c>
      <c r="G181" s="270" t="s">
        <v>582</v>
      </c>
      <c r="H181" s="242" t="s">
        <v>1314</v>
      </c>
    </row>
    <row r="182" spans="1:8" s="52" customFormat="1" ht="15.75" x14ac:dyDescent="0.2">
      <c r="A182" s="278">
        <f>_xlfn.AGGREGATE(3,3,$B$6:B182)</f>
        <v>175</v>
      </c>
      <c r="B182" s="279" t="s">
        <v>583</v>
      </c>
      <c r="C182" s="251" t="s">
        <v>324</v>
      </c>
      <c r="D182" s="280">
        <v>4630017784943</v>
      </c>
      <c r="E182" s="280">
        <v>4658790009527</v>
      </c>
      <c r="F182" s="282" t="s">
        <v>584</v>
      </c>
      <c r="G182" s="270" t="s">
        <v>586</v>
      </c>
      <c r="H182" s="242" t="s">
        <v>1314</v>
      </c>
    </row>
    <row r="183" spans="1:8" s="52" customFormat="1" ht="15.75" x14ac:dyDescent="0.2">
      <c r="A183" s="278">
        <f>_xlfn.AGGREGATE(3,3,$B$6:B183)</f>
        <v>176</v>
      </c>
      <c r="B183" s="279" t="s">
        <v>587</v>
      </c>
      <c r="C183" s="251" t="s">
        <v>324</v>
      </c>
      <c r="D183" s="280">
        <v>4630017784950</v>
      </c>
      <c r="E183" s="280">
        <v>4658790009510</v>
      </c>
      <c r="F183" s="282" t="s">
        <v>588</v>
      </c>
      <c r="G183" s="270" t="s">
        <v>590</v>
      </c>
      <c r="H183" s="242" t="s">
        <v>1314</v>
      </c>
    </row>
    <row r="184" spans="1:8" s="52" customFormat="1" ht="15.75" x14ac:dyDescent="0.2">
      <c r="A184" s="278">
        <f>_xlfn.AGGREGATE(3,3,$B$6:B184)</f>
        <v>177</v>
      </c>
      <c r="B184" s="279" t="s">
        <v>591</v>
      </c>
      <c r="C184" s="251" t="s">
        <v>19</v>
      </c>
      <c r="D184" s="280">
        <v>4630017780624</v>
      </c>
      <c r="E184" s="280">
        <v>4658790009206</v>
      </c>
      <c r="F184" s="282" t="s">
        <v>592</v>
      </c>
      <c r="G184" s="270" t="s">
        <v>594</v>
      </c>
      <c r="H184" s="242" t="s">
        <v>1315</v>
      </c>
    </row>
    <row r="185" spans="1:8" s="52" customFormat="1" ht="15.75" x14ac:dyDescent="0.2">
      <c r="A185" s="278">
        <f>_xlfn.AGGREGATE(3,3,$B$6:B185)</f>
        <v>178</v>
      </c>
      <c r="B185" s="279" t="s">
        <v>595</v>
      </c>
      <c r="C185" s="251" t="s">
        <v>19</v>
      </c>
      <c r="D185" s="280">
        <v>4630017780631</v>
      </c>
      <c r="E185" s="280">
        <v>4658790009220</v>
      </c>
      <c r="F185" s="282" t="s">
        <v>596</v>
      </c>
      <c r="G185" s="270" t="s">
        <v>597</v>
      </c>
      <c r="H185" s="242" t="s">
        <v>1315</v>
      </c>
    </row>
    <row r="186" spans="1:8" s="52" customFormat="1" ht="19.5" customHeight="1" x14ac:dyDescent="0.2">
      <c r="A186" s="292">
        <f>_xlfn.AGGREGATE(3,3,$B$6:B186)</f>
        <v>178</v>
      </c>
      <c r="B186" s="293"/>
      <c r="C186" s="271"/>
      <c r="D186" s="294"/>
      <c r="E186" s="294"/>
      <c r="F186" s="271"/>
      <c r="G186" s="271">
        <v>0</v>
      </c>
      <c r="H186" s="303"/>
    </row>
    <row r="187" spans="1:8" s="52" customFormat="1" ht="15.75" x14ac:dyDescent="0.2">
      <c r="A187" s="278">
        <f>_xlfn.AGGREGATE(3,3,$B$6:B187)</f>
        <v>179</v>
      </c>
      <c r="B187" s="279" t="s">
        <v>599</v>
      </c>
      <c r="C187" s="279" t="s">
        <v>512</v>
      </c>
      <c r="D187" s="280">
        <v>4650017903915</v>
      </c>
      <c r="E187" s="280">
        <v>4658790010141</v>
      </c>
      <c r="F187" s="279" t="s">
        <v>600</v>
      </c>
      <c r="G187" s="270" t="s">
        <v>602</v>
      </c>
      <c r="H187" s="242" t="s">
        <v>1318</v>
      </c>
    </row>
    <row r="188" spans="1:8" s="52" customFormat="1" ht="15.75" x14ac:dyDescent="0.2">
      <c r="A188" s="278">
        <f>_xlfn.AGGREGATE(3,3,$B$6:B188)</f>
        <v>180</v>
      </c>
      <c r="B188" s="279" t="s">
        <v>603</v>
      </c>
      <c r="C188" s="279" t="s">
        <v>324</v>
      </c>
      <c r="D188" s="280">
        <v>4650017903922</v>
      </c>
      <c r="E188" s="280">
        <v>4658790010158</v>
      </c>
      <c r="F188" s="279" t="s">
        <v>604</v>
      </c>
      <c r="G188" s="270" t="s">
        <v>605</v>
      </c>
      <c r="H188" s="242" t="s">
        <v>1318</v>
      </c>
    </row>
    <row r="189" spans="1:8" s="52" customFormat="1" ht="15.75" x14ac:dyDescent="0.2">
      <c r="A189" s="278">
        <f>_xlfn.AGGREGATE(3,3,$B$6:B189)</f>
        <v>181</v>
      </c>
      <c r="B189" s="279" t="s">
        <v>606</v>
      </c>
      <c r="C189" s="279" t="s">
        <v>512</v>
      </c>
      <c r="D189" s="280">
        <v>4650017903939</v>
      </c>
      <c r="E189" s="280">
        <v>4658790010165</v>
      </c>
      <c r="F189" s="279" t="s">
        <v>607</v>
      </c>
      <c r="G189" s="270" t="s">
        <v>1193</v>
      </c>
      <c r="H189" s="242" t="s">
        <v>1318</v>
      </c>
    </row>
    <row r="190" spans="1:8" s="52" customFormat="1" ht="15.75" x14ac:dyDescent="0.2">
      <c r="A190" s="278">
        <f>_xlfn.AGGREGATE(3,3,$B$6:B190)</f>
        <v>182</v>
      </c>
      <c r="B190" s="279" t="s">
        <v>609</v>
      </c>
      <c r="C190" s="279" t="s">
        <v>512</v>
      </c>
      <c r="D190" s="280">
        <v>4650017903946</v>
      </c>
      <c r="E190" s="280">
        <v>4658790010172</v>
      </c>
      <c r="F190" s="279" t="s">
        <v>610</v>
      </c>
      <c r="G190" s="270" t="s">
        <v>611</v>
      </c>
      <c r="H190" s="242" t="s">
        <v>1318</v>
      </c>
    </row>
    <row r="191" spans="1:8" s="52" customFormat="1" ht="16.5" customHeight="1" x14ac:dyDescent="0.2">
      <c r="A191" s="278">
        <f>_xlfn.AGGREGATE(3,3,$B$6:B191)</f>
        <v>183</v>
      </c>
      <c r="B191" s="279" t="s">
        <v>612</v>
      </c>
      <c r="C191" s="279" t="s">
        <v>512</v>
      </c>
      <c r="D191" s="280">
        <v>4650017903953</v>
      </c>
      <c r="E191" s="280">
        <v>4658790010189</v>
      </c>
      <c r="F191" s="279" t="s">
        <v>613</v>
      </c>
      <c r="G191" s="270" t="s">
        <v>615</v>
      </c>
      <c r="H191" s="242" t="s">
        <v>1318</v>
      </c>
    </row>
    <row r="192" spans="1:8" s="52" customFormat="1" ht="17.25" customHeight="1" x14ac:dyDescent="0.2">
      <c r="A192" s="278">
        <f>_xlfn.AGGREGATE(3,3,$B$6:B192)</f>
        <v>184</v>
      </c>
      <c r="B192" s="279" t="s">
        <v>616</v>
      </c>
      <c r="C192" s="279" t="s">
        <v>512</v>
      </c>
      <c r="D192" s="280">
        <v>4650017903960</v>
      </c>
      <c r="E192" s="280">
        <v>4658790010196</v>
      </c>
      <c r="F192" s="279" t="s">
        <v>617</v>
      </c>
      <c r="G192" s="270" t="s">
        <v>1194</v>
      </c>
      <c r="H192" s="242" t="s">
        <v>1318</v>
      </c>
    </row>
    <row r="193" spans="1:8" s="52" customFormat="1" ht="15.75" x14ac:dyDescent="0.2">
      <c r="A193" s="278">
        <f>_xlfn.AGGREGATE(3,3,$B$6:B193)</f>
        <v>185</v>
      </c>
      <c r="B193" s="279" t="s">
        <v>619</v>
      </c>
      <c r="C193" s="279" t="s">
        <v>512</v>
      </c>
      <c r="D193" s="280">
        <v>4650017903977</v>
      </c>
      <c r="E193" s="280">
        <v>4658790010202</v>
      </c>
      <c r="F193" s="279" t="s">
        <v>620</v>
      </c>
      <c r="G193" s="270" t="s">
        <v>1195</v>
      </c>
      <c r="H193" s="242" t="s">
        <v>1318</v>
      </c>
    </row>
    <row r="194" spans="1:8" s="52" customFormat="1" ht="15.75" x14ac:dyDescent="0.2">
      <c r="A194" s="278">
        <f>_xlfn.AGGREGATE(3,3,$B$6:B194)</f>
        <v>186</v>
      </c>
      <c r="B194" s="279" t="s">
        <v>622</v>
      </c>
      <c r="C194" s="279" t="s">
        <v>512</v>
      </c>
      <c r="D194" s="280">
        <v>4650017903984</v>
      </c>
      <c r="E194" s="280">
        <v>4658790010219</v>
      </c>
      <c r="F194" s="279" t="s">
        <v>623</v>
      </c>
      <c r="G194" s="270" t="s">
        <v>625</v>
      </c>
      <c r="H194" s="242" t="s">
        <v>1318</v>
      </c>
    </row>
    <row r="195" spans="1:8" s="52" customFormat="1" ht="15.75" x14ac:dyDescent="0.2">
      <c r="A195" s="278">
        <f>_xlfn.AGGREGATE(3,3,$B$6:B195)</f>
        <v>187</v>
      </c>
      <c r="B195" s="279" t="s">
        <v>626</v>
      </c>
      <c r="C195" s="279" t="s">
        <v>512</v>
      </c>
      <c r="D195" s="280">
        <v>4650017903991</v>
      </c>
      <c r="E195" s="280">
        <v>4658790010226</v>
      </c>
      <c r="F195" s="279" t="s">
        <v>627</v>
      </c>
      <c r="G195" s="270" t="s">
        <v>628</v>
      </c>
      <c r="H195" s="242" t="s">
        <v>1318</v>
      </c>
    </row>
    <row r="196" spans="1:8" s="52" customFormat="1" ht="19.5" customHeight="1" x14ac:dyDescent="0.2">
      <c r="A196" s="292">
        <f>_xlfn.AGGREGATE(3,3,$B$6:B196)</f>
        <v>187</v>
      </c>
      <c r="B196" s="293"/>
      <c r="C196" s="271"/>
      <c r="D196" s="294"/>
      <c r="E196" s="294"/>
      <c r="F196" s="271"/>
      <c r="G196" s="271">
        <v>0</v>
      </c>
      <c r="H196" s="303"/>
    </row>
    <row r="197" spans="1:8" s="52" customFormat="1" ht="15.75" x14ac:dyDescent="0.2">
      <c r="A197" s="278">
        <f>_xlfn.AGGREGATE(3,3,$B$6:B197)</f>
        <v>188</v>
      </c>
      <c r="B197" s="279" t="s">
        <v>630</v>
      </c>
      <c r="C197" s="242" t="s">
        <v>512</v>
      </c>
      <c r="D197" s="280">
        <v>1802008221055</v>
      </c>
      <c r="E197" s="280">
        <v>4658790007820</v>
      </c>
      <c r="F197" s="242" t="s">
        <v>631</v>
      </c>
      <c r="G197" s="270" t="s">
        <v>633</v>
      </c>
      <c r="H197" s="242" t="s">
        <v>1314</v>
      </c>
    </row>
    <row r="198" spans="1:8" s="52" customFormat="1" ht="21" customHeight="1" x14ac:dyDescent="0.2">
      <c r="A198" s="278">
        <f>_xlfn.AGGREGATE(3,3,$B$6:B198)</f>
        <v>189</v>
      </c>
      <c r="B198" s="279" t="s">
        <v>634</v>
      </c>
      <c r="C198" s="242" t="s">
        <v>512</v>
      </c>
      <c r="D198" s="280">
        <v>1802008221062</v>
      </c>
      <c r="E198" s="280">
        <v>4658790007837</v>
      </c>
      <c r="F198" s="242" t="s">
        <v>635</v>
      </c>
      <c r="G198" s="270" t="s">
        <v>637</v>
      </c>
      <c r="H198" s="242" t="s">
        <v>1315</v>
      </c>
    </row>
    <row r="199" spans="1:8" s="118" customFormat="1" ht="21" customHeight="1" x14ac:dyDescent="0.2">
      <c r="A199" s="278">
        <f>_xlfn.AGGREGATE(3,3,$B$6:B199)</f>
        <v>190</v>
      </c>
      <c r="B199" s="279" t="s">
        <v>638</v>
      </c>
      <c r="C199" s="242" t="s">
        <v>512</v>
      </c>
      <c r="D199" s="280">
        <v>1802008221079</v>
      </c>
      <c r="E199" s="280">
        <v>4658790007844</v>
      </c>
      <c r="F199" s="242" t="s">
        <v>639</v>
      </c>
      <c r="G199" s="270" t="s">
        <v>641</v>
      </c>
      <c r="H199" s="242" t="s">
        <v>1315</v>
      </c>
    </row>
    <row r="200" spans="1:8" s="52" customFormat="1" ht="36" customHeight="1" x14ac:dyDescent="0.2">
      <c r="A200" s="278">
        <f>_xlfn.AGGREGATE(3,3,$B$6:B200)</f>
        <v>191</v>
      </c>
      <c r="B200" s="279" t="s">
        <v>642</v>
      </c>
      <c r="C200" s="242" t="s">
        <v>512</v>
      </c>
      <c r="D200" s="283">
        <v>1902008221939</v>
      </c>
      <c r="E200" s="295">
        <v>4658790008094</v>
      </c>
      <c r="F200" s="242" t="s">
        <v>1176</v>
      </c>
      <c r="G200" s="270" t="s">
        <v>644</v>
      </c>
      <c r="H200" s="242" t="s">
        <v>1314</v>
      </c>
    </row>
    <row r="201" spans="1:8" s="115" customFormat="1" ht="36" customHeight="1" x14ac:dyDescent="0.2">
      <c r="A201" s="278">
        <f>_xlfn.AGGREGATE(3,3,$B$6:B201)</f>
        <v>192</v>
      </c>
      <c r="B201" s="279" t="s">
        <v>645</v>
      </c>
      <c r="C201" s="242" t="s">
        <v>512</v>
      </c>
      <c r="D201" s="283">
        <v>1902008221946</v>
      </c>
      <c r="E201" s="295">
        <v>4658790008100</v>
      </c>
      <c r="F201" s="242" t="s">
        <v>1177</v>
      </c>
      <c r="G201" s="270" t="s">
        <v>647</v>
      </c>
      <c r="H201" s="242" t="s">
        <v>1314</v>
      </c>
    </row>
    <row r="202" spans="1:8" s="52" customFormat="1" ht="21" customHeight="1" x14ac:dyDescent="0.2">
      <c r="A202" s="278">
        <f>_xlfn.AGGREGATE(3,3,$B$6:B202)</f>
        <v>193</v>
      </c>
      <c r="B202" s="279" t="s">
        <v>648</v>
      </c>
      <c r="C202" s="242" t="s">
        <v>512</v>
      </c>
      <c r="D202" s="283">
        <v>1902008221953</v>
      </c>
      <c r="E202" s="283">
        <v>4658790008117</v>
      </c>
      <c r="F202" s="242" t="s">
        <v>649</v>
      </c>
      <c r="G202" s="270" t="s">
        <v>650</v>
      </c>
      <c r="H202" s="242" t="s">
        <v>1314</v>
      </c>
    </row>
    <row r="203" spans="1:8" s="52" customFormat="1" ht="21" customHeight="1" x14ac:dyDescent="0.2">
      <c r="A203" s="278">
        <f>_xlfn.AGGREGATE(3,3,$B$6:B203)</f>
        <v>194</v>
      </c>
      <c r="B203" s="279" t="s">
        <v>651</v>
      </c>
      <c r="C203" s="242" t="s">
        <v>512</v>
      </c>
      <c r="D203" s="283">
        <v>1902008221656</v>
      </c>
      <c r="E203" s="295">
        <v>4658790007981</v>
      </c>
      <c r="F203" s="242" t="s">
        <v>1178</v>
      </c>
      <c r="G203" s="270" t="s">
        <v>653</v>
      </c>
      <c r="H203" s="242" t="s">
        <v>1319</v>
      </c>
    </row>
    <row r="204" spans="1:8" s="52" customFormat="1" ht="21" customHeight="1" x14ac:dyDescent="0.2">
      <c r="A204" s="278">
        <f>_xlfn.AGGREGATE(3,3,$B$6:B204)</f>
        <v>195</v>
      </c>
      <c r="B204" s="279" t="s">
        <v>654</v>
      </c>
      <c r="C204" s="242" t="s">
        <v>512</v>
      </c>
      <c r="D204" s="283">
        <v>1902008221663</v>
      </c>
      <c r="E204" s="295">
        <v>4658790007998</v>
      </c>
      <c r="F204" s="242" t="s">
        <v>1179</v>
      </c>
      <c r="G204" s="270" t="s">
        <v>656</v>
      </c>
      <c r="H204" s="242" t="s">
        <v>1319</v>
      </c>
    </row>
    <row r="205" spans="1:8" s="52" customFormat="1" ht="21" customHeight="1" x14ac:dyDescent="0.2">
      <c r="A205" s="278">
        <f>_xlfn.AGGREGATE(3,3,$B$6:B205)</f>
        <v>196</v>
      </c>
      <c r="B205" s="279" t="s">
        <v>657</v>
      </c>
      <c r="C205" s="242" t="s">
        <v>512</v>
      </c>
      <c r="D205" s="283">
        <v>1902008221908</v>
      </c>
      <c r="E205" s="283">
        <v>4658790008063</v>
      </c>
      <c r="F205" s="242" t="s">
        <v>1180</v>
      </c>
      <c r="G205" s="270" t="s">
        <v>659</v>
      </c>
      <c r="H205" s="242" t="s">
        <v>1315</v>
      </c>
    </row>
    <row r="206" spans="1:8" s="52" customFormat="1" ht="21" customHeight="1" x14ac:dyDescent="0.2">
      <c r="A206" s="278">
        <f>_xlfn.AGGREGATE(3,3,$B$6:B206)</f>
        <v>197</v>
      </c>
      <c r="B206" s="279" t="s">
        <v>660</v>
      </c>
      <c r="C206" s="242" t="s">
        <v>512</v>
      </c>
      <c r="D206" s="283">
        <v>1902008221915</v>
      </c>
      <c r="E206" s="283">
        <v>4658790008070</v>
      </c>
      <c r="F206" s="242" t="s">
        <v>661</v>
      </c>
      <c r="G206" s="270" t="s">
        <v>662</v>
      </c>
      <c r="H206" s="242" t="s">
        <v>1315</v>
      </c>
    </row>
    <row r="207" spans="1:8" s="52" customFormat="1" ht="21" customHeight="1" x14ac:dyDescent="0.2">
      <c r="A207" s="278">
        <f>_xlfn.AGGREGATE(3,3,$B$6:B207)</f>
        <v>198</v>
      </c>
      <c r="B207" s="279" t="s">
        <v>663</v>
      </c>
      <c r="C207" s="242" t="s">
        <v>512</v>
      </c>
      <c r="D207" s="283">
        <v>1902008221922</v>
      </c>
      <c r="E207" s="283">
        <v>4658790008087</v>
      </c>
      <c r="F207" s="242" t="s">
        <v>1181</v>
      </c>
      <c r="G207" s="270" t="s">
        <v>665</v>
      </c>
      <c r="H207" s="242" t="s">
        <v>1314</v>
      </c>
    </row>
    <row r="208" spans="1:8" s="52" customFormat="1" ht="21" customHeight="1" x14ac:dyDescent="0.2">
      <c r="A208" s="278">
        <f>_xlfn.AGGREGATE(3,3,$B$6:B208)</f>
        <v>199</v>
      </c>
      <c r="B208" s="279" t="s">
        <v>666</v>
      </c>
      <c r="C208" s="242" t="s">
        <v>512</v>
      </c>
      <c r="D208" s="283">
        <v>4630017734535</v>
      </c>
      <c r="E208" s="283">
        <v>4658790009077</v>
      </c>
      <c r="F208" s="279" t="s">
        <v>667</v>
      </c>
      <c r="G208" s="270" t="s">
        <v>668</v>
      </c>
      <c r="H208" s="242" t="s">
        <v>1315</v>
      </c>
    </row>
    <row r="209" spans="1:8" s="52" customFormat="1" ht="21" customHeight="1" x14ac:dyDescent="0.2">
      <c r="A209" s="278">
        <f>_xlfn.AGGREGATE(3,3,$B$6:B209)</f>
        <v>200</v>
      </c>
      <c r="B209" s="279" t="s">
        <v>669</v>
      </c>
      <c r="C209" s="242" t="s">
        <v>512</v>
      </c>
      <c r="D209" s="283">
        <v>4630017734542</v>
      </c>
      <c r="E209" s="283">
        <v>4658790009084</v>
      </c>
      <c r="F209" s="279" t="s">
        <v>670</v>
      </c>
      <c r="G209" s="270" t="s">
        <v>671</v>
      </c>
      <c r="H209" s="242" t="s">
        <v>1314</v>
      </c>
    </row>
    <row r="210" spans="1:8" s="52" customFormat="1" ht="21" customHeight="1" x14ac:dyDescent="0.2">
      <c r="A210" s="278">
        <f>_xlfn.AGGREGATE(3,3,$B$6:B210)</f>
        <v>201</v>
      </c>
      <c r="B210" s="279" t="s">
        <v>672</v>
      </c>
      <c r="C210" s="242" t="s">
        <v>512</v>
      </c>
      <c r="D210" s="283">
        <v>4630017785247</v>
      </c>
      <c r="E210" s="283">
        <v>4658790009251</v>
      </c>
      <c r="F210" s="296" t="s">
        <v>673</v>
      </c>
      <c r="G210" s="270" t="s">
        <v>674</v>
      </c>
      <c r="H210" s="242" t="s">
        <v>1314</v>
      </c>
    </row>
    <row r="211" spans="1:8" s="52" customFormat="1" ht="21" customHeight="1" x14ac:dyDescent="0.2">
      <c r="A211" s="278">
        <f>_xlfn.AGGREGATE(3,3,$B$6:B211)</f>
        <v>202</v>
      </c>
      <c r="B211" s="279" t="s">
        <v>675</v>
      </c>
      <c r="C211" s="242" t="s">
        <v>512</v>
      </c>
      <c r="D211" s="283">
        <v>4630017734399</v>
      </c>
      <c r="E211" s="283">
        <v>4658790009107</v>
      </c>
      <c r="F211" s="279" t="s">
        <v>676</v>
      </c>
      <c r="G211" s="270" t="s">
        <v>677</v>
      </c>
      <c r="H211" s="242" t="s">
        <v>1315</v>
      </c>
    </row>
    <row r="212" spans="1:8" s="52" customFormat="1" ht="21" customHeight="1" x14ac:dyDescent="0.2">
      <c r="A212" s="278">
        <f>_xlfn.AGGREGATE(3,3,$B$6:B212)</f>
        <v>203</v>
      </c>
      <c r="B212" s="279" t="s">
        <v>678</v>
      </c>
      <c r="C212" s="242" t="s">
        <v>512</v>
      </c>
      <c r="D212" s="283">
        <v>4630017734405</v>
      </c>
      <c r="E212" s="283">
        <v>4658790009114</v>
      </c>
      <c r="F212" s="279" t="s">
        <v>679</v>
      </c>
      <c r="G212" s="270" t="s">
        <v>680</v>
      </c>
      <c r="H212" s="242" t="s">
        <v>1315</v>
      </c>
    </row>
    <row r="213" spans="1:8" s="52" customFormat="1" ht="21" customHeight="1" x14ac:dyDescent="0.2">
      <c r="A213" s="278">
        <f>_xlfn.AGGREGATE(3,3,$B$6:B213)</f>
        <v>204</v>
      </c>
      <c r="B213" s="279" t="s">
        <v>681</v>
      </c>
      <c r="C213" s="242" t="s">
        <v>512</v>
      </c>
      <c r="D213" s="283">
        <v>4630017734436</v>
      </c>
      <c r="E213" s="283">
        <v>4658790009121</v>
      </c>
      <c r="F213" s="279" t="s">
        <v>682</v>
      </c>
      <c r="G213" s="270" t="s">
        <v>683</v>
      </c>
      <c r="H213" s="242" t="s">
        <v>1314</v>
      </c>
    </row>
    <row r="214" spans="1:8" s="52" customFormat="1" ht="21" customHeight="1" x14ac:dyDescent="0.2">
      <c r="A214" s="278">
        <f>_xlfn.AGGREGATE(3,3,$B$6:B214)</f>
        <v>205</v>
      </c>
      <c r="B214" s="279" t="s">
        <v>684</v>
      </c>
      <c r="C214" s="242" t="s">
        <v>512</v>
      </c>
      <c r="D214" s="283">
        <v>4630017734450</v>
      </c>
      <c r="E214" s="283">
        <v>4658790009138</v>
      </c>
      <c r="F214" s="279" t="s">
        <v>685</v>
      </c>
      <c r="G214" s="270" t="s">
        <v>686</v>
      </c>
      <c r="H214" s="242" t="s">
        <v>1315</v>
      </c>
    </row>
    <row r="215" spans="1:8" s="52" customFormat="1" ht="21" customHeight="1" x14ac:dyDescent="0.2">
      <c r="A215" s="278">
        <f>_xlfn.AGGREGATE(3,3,$B$6:B215)</f>
        <v>206</v>
      </c>
      <c r="B215" s="279" t="s">
        <v>687</v>
      </c>
      <c r="C215" s="242" t="s">
        <v>512</v>
      </c>
      <c r="D215" s="283">
        <v>4630017734467</v>
      </c>
      <c r="E215" s="283">
        <v>4658790009145</v>
      </c>
      <c r="F215" s="279" t="s">
        <v>688</v>
      </c>
      <c r="G215" s="270" t="s">
        <v>689</v>
      </c>
      <c r="H215" s="242" t="s">
        <v>1314</v>
      </c>
    </row>
    <row r="216" spans="1:8" s="52" customFormat="1" ht="21" customHeight="1" x14ac:dyDescent="0.2">
      <c r="A216" s="278">
        <f>_xlfn.AGGREGATE(3,3,$B$6:B216)</f>
        <v>207</v>
      </c>
      <c r="B216" s="279" t="s">
        <v>690</v>
      </c>
      <c r="C216" s="242" t="s">
        <v>512</v>
      </c>
      <c r="D216" s="283">
        <v>4630017785018</v>
      </c>
      <c r="E216" s="283">
        <v>4658790009473</v>
      </c>
      <c r="F216" s="279" t="s">
        <v>691</v>
      </c>
      <c r="G216" s="270" t="s">
        <v>692</v>
      </c>
      <c r="H216" s="242" t="s">
        <v>1314</v>
      </c>
    </row>
    <row r="217" spans="1:8" s="52" customFormat="1" ht="21" customHeight="1" x14ac:dyDescent="0.2">
      <c r="A217" s="278">
        <f>_xlfn.AGGREGATE(3,3,$B$6:B217)</f>
        <v>208</v>
      </c>
      <c r="B217" s="279" t="s">
        <v>693</v>
      </c>
      <c r="C217" s="242" t="s">
        <v>512</v>
      </c>
      <c r="D217" s="283">
        <v>463001778508</v>
      </c>
      <c r="E217" s="283">
        <v>4658790009404</v>
      </c>
      <c r="F217" s="279" t="s">
        <v>694</v>
      </c>
      <c r="G217" s="270" t="s">
        <v>695</v>
      </c>
      <c r="H217" s="242" t="s">
        <v>1315</v>
      </c>
    </row>
    <row r="218" spans="1:8" s="52" customFormat="1" ht="21" customHeight="1" x14ac:dyDescent="0.2">
      <c r="A218" s="278">
        <f>_xlfn.AGGREGATE(3,3,$B$6:B218)</f>
        <v>209</v>
      </c>
      <c r="B218" s="279" t="s">
        <v>696</v>
      </c>
      <c r="C218" s="242" t="s">
        <v>512</v>
      </c>
      <c r="D218" s="283">
        <v>4630017785070</v>
      </c>
      <c r="E218" s="283">
        <v>4658790009411</v>
      </c>
      <c r="F218" s="279" t="s">
        <v>697</v>
      </c>
      <c r="G218" s="270" t="s">
        <v>698</v>
      </c>
      <c r="H218" s="242" t="s">
        <v>1315</v>
      </c>
    </row>
    <row r="219" spans="1:8" s="52" customFormat="1" ht="19.5" customHeight="1" x14ac:dyDescent="0.2">
      <c r="A219" s="292">
        <f>_xlfn.AGGREGATE(3,3,$B$6:B219)</f>
        <v>209</v>
      </c>
      <c r="B219" s="293"/>
      <c r="C219" s="271"/>
      <c r="D219" s="294"/>
      <c r="E219" s="294"/>
      <c r="F219" s="271"/>
      <c r="G219" s="271">
        <v>0</v>
      </c>
      <c r="H219" s="303"/>
    </row>
    <row r="220" spans="1:8" s="52" customFormat="1" ht="19.5" customHeight="1" x14ac:dyDescent="0.2">
      <c r="A220" s="278">
        <f>_xlfn.AGGREGATE(3,3,$B$6:B220)</f>
        <v>210</v>
      </c>
      <c r="B220" s="279" t="s">
        <v>700</v>
      </c>
      <c r="C220" s="242" t="s">
        <v>512</v>
      </c>
      <c r="D220" s="283">
        <v>1802008221109</v>
      </c>
      <c r="E220" s="283">
        <v>4658790007851</v>
      </c>
      <c r="F220" s="242" t="s">
        <v>701</v>
      </c>
      <c r="G220" s="270" t="s">
        <v>702</v>
      </c>
      <c r="H220" s="242" t="s">
        <v>1315</v>
      </c>
    </row>
    <row r="221" spans="1:8" s="52" customFormat="1" ht="19.5" customHeight="1" x14ac:dyDescent="0.2">
      <c r="A221" s="292">
        <f>_xlfn.AGGREGATE(3,3,$B$6:B221)</f>
        <v>210</v>
      </c>
      <c r="B221" s="293"/>
      <c r="C221" s="271"/>
      <c r="D221" s="294"/>
      <c r="E221" s="294"/>
      <c r="F221" s="271"/>
      <c r="G221" s="271">
        <v>0</v>
      </c>
      <c r="H221" s="303"/>
    </row>
    <row r="222" spans="1:8" s="118" customFormat="1" ht="21" customHeight="1" x14ac:dyDescent="0.2">
      <c r="A222" s="278">
        <f>_xlfn.AGGREGATE(3,3,$B$6:B222)</f>
        <v>211</v>
      </c>
      <c r="B222" s="279" t="s">
        <v>704</v>
      </c>
      <c r="C222" s="242" t="s">
        <v>512</v>
      </c>
      <c r="D222" s="283">
        <v>1902008221694</v>
      </c>
      <c r="E222" s="283">
        <v>4658790008001</v>
      </c>
      <c r="F222" s="242" t="s">
        <v>705</v>
      </c>
      <c r="G222" s="270" t="s">
        <v>706</v>
      </c>
      <c r="H222" s="242" t="s">
        <v>1319</v>
      </c>
    </row>
    <row r="223" spans="1:8" s="52" customFormat="1" ht="20.25" customHeight="1" x14ac:dyDescent="0.2">
      <c r="A223" s="278">
        <f>_xlfn.AGGREGATE(3,3,$B$6:B223)</f>
        <v>212</v>
      </c>
      <c r="B223" s="279" t="s">
        <v>707</v>
      </c>
      <c r="C223" s="242" t="s">
        <v>512</v>
      </c>
      <c r="D223" s="280">
        <v>1902008221854</v>
      </c>
      <c r="E223" s="280">
        <v>4658790008018</v>
      </c>
      <c r="F223" s="242" t="s">
        <v>708</v>
      </c>
      <c r="G223" s="270" t="s">
        <v>710</v>
      </c>
      <c r="H223" s="242" t="s">
        <v>1315</v>
      </c>
    </row>
    <row r="224" spans="1:8" s="118" customFormat="1" ht="21" customHeight="1" x14ac:dyDescent="0.2">
      <c r="A224" s="278">
        <f>_xlfn.AGGREGATE(3,3,$B$6:B224)</f>
        <v>213</v>
      </c>
      <c r="B224" s="279" t="s">
        <v>711</v>
      </c>
      <c r="C224" s="242" t="s">
        <v>512</v>
      </c>
      <c r="D224" s="280">
        <v>1902008221861</v>
      </c>
      <c r="E224" s="280">
        <v>4658790008025</v>
      </c>
      <c r="F224" s="242" t="s">
        <v>712</v>
      </c>
      <c r="G224" s="270" t="s">
        <v>714</v>
      </c>
      <c r="H224" s="242" t="s">
        <v>1315</v>
      </c>
    </row>
    <row r="225" spans="1:8" s="52" customFormat="1" ht="24.75" customHeight="1" x14ac:dyDescent="0.2">
      <c r="A225" s="278">
        <f>_xlfn.AGGREGATE(3,3,$B$6:B225)</f>
        <v>214</v>
      </c>
      <c r="B225" s="279" t="s">
        <v>715</v>
      </c>
      <c r="C225" s="242" t="s">
        <v>512</v>
      </c>
      <c r="D225" s="280">
        <v>1902008221878</v>
      </c>
      <c r="E225" s="280">
        <v>4658790008032</v>
      </c>
      <c r="F225" s="242" t="s">
        <v>716</v>
      </c>
      <c r="G225" s="270" t="s">
        <v>718</v>
      </c>
      <c r="H225" s="242" t="s">
        <v>1314</v>
      </c>
    </row>
    <row r="226" spans="1:8" s="52" customFormat="1" ht="21" customHeight="1" x14ac:dyDescent="0.2">
      <c r="A226" s="278">
        <f>_xlfn.AGGREGATE(3,3,$B$6:B226)</f>
        <v>215</v>
      </c>
      <c r="B226" s="279" t="s">
        <v>719</v>
      </c>
      <c r="C226" s="242" t="s">
        <v>512</v>
      </c>
      <c r="D226" s="280">
        <v>1902008221885</v>
      </c>
      <c r="E226" s="280">
        <v>4658790008049</v>
      </c>
      <c r="F226" s="242" t="s">
        <v>720</v>
      </c>
      <c r="G226" s="270" t="s">
        <v>722</v>
      </c>
      <c r="H226" s="242" t="s">
        <v>1314</v>
      </c>
    </row>
    <row r="227" spans="1:8" s="52" customFormat="1" ht="21" customHeight="1" x14ac:dyDescent="0.2">
      <c r="A227" s="278">
        <f>_xlfn.AGGREGATE(3,3,$B$6:B227)</f>
        <v>216</v>
      </c>
      <c r="B227" s="279" t="s">
        <v>723</v>
      </c>
      <c r="C227" s="242" t="s">
        <v>512</v>
      </c>
      <c r="D227" s="280">
        <v>1902008221892</v>
      </c>
      <c r="E227" s="280">
        <v>4658790008056</v>
      </c>
      <c r="F227" s="242" t="s">
        <v>724</v>
      </c>
      <c r="G227" s="270" t="s">
        <v>726</v>
      </c>
      <c r="H227" s="242" t="s">
        <v>1314</v>
      </c>
    </row>
    <row r="228" spans="1:8" s="52" customFormat="1" ht="19.5" customHeight="1" x14ac:dyDescent="0.2">
      <c r="A228" s="278">
        <f>_xlfn.AGGREGATE(3,3,$B$6:B228)</f>
        <v>217</v>
      </c>
      <c r="B228" s="279" t="s">
        <v>727</v>
      </c>
      <c r="C228" s="242" t="s">
        <v>512</v>
      </c>
      <c r="D228" s="280">
        <v>4630017734474</v>
      </c>
      <c r="E228" s="280">
        <v>4658790009152</v>
      </c>
      <c r="F228" s="279" t="s">
        <v>728</v>
      </c>
      <c r="G228" s="270" t="s">
        <v>730</v>
      </c>
      <c r="H228" s="242" t="s">
        <v>1314</v>
      </c>
    </row>
    <row r="229" spans="1:8" s="52" customFormat="1" ht="18.75" customHeight="1" x14ac:dyDescent="0.2">
      <c r="A229" s="278">
        <f>_xlfn.AGGREGATE(3,3,$B$6:B229)</f>
        <v>218</v>
      </c>
      <c r="B229" s="279" t="s">
        <v>731</v>
      </c>
      <c r="C229" s="242" t="s">
        <v>512</v>
      </c>
      <c r="D229" s="283">
        <v>4630017785209</v>
      </c>
      <c r="E229" s="283">
        <v>4658790009299</v>
      </c>
      <c r="F229" s="296" t="s">
        <v>732</v>
      </c>
      <c r="G229" s="270" t="s">
        <v>733</v>
      </c>
      <c r="H229" s="242" t="s">
        <v>1315</v>
      </c>
    </row>
    <row r="230" spans="1:8" s="52" customFormat="1" ht="21" customHeight="1" x14ac:dyDescent="0.2">
      <c r="A230" s="278">
        <f>_xlfn.AGGREGATE(3,3,$B$6:B230)</f>
        <v>219</v>
      </c>
      <c r="B230" s="279" t="s">
        <v>734</v>
      </c>
      <c r="C230" s="242" t="s">
        <v>512</v>
      </c>
      <c r="D230" s="283">
        <v>4630017785193</v>
      </c>
      <c r="E230" s="283">
        <v>4658790009305</v>
      </c>
      <c r="F230" s="296" t="s">
        <v>735</v>
      </c>
      <c r="G230" s="270" t="s">
        <v>736</v>
      </c>
      <c r="H230" s="242" t="s">
        <v>1315</v>
      </c>
    </row>
    <row r="231" spans="1:8" s="52" customFormat="1" ht="19.5" customHeight="1" x14ac:dyDescent="0.2">
      <c r="A231" s="292">
        <f>_xlfn.AGGREGATE(3,3,$B$6:B231)</f>
        <v>219</v>
      </c>
      <c r="B231" s="293"/>
      <c r="C231" s="271"/>
      <c r="D231" s="294"/>
      <c r="E231" s="294"/>
      <c r="F231" s="271"/>
      <c r="G231" s="271">
        <v>0</v>
      </c>
      <c r="H231" s="303"/>
    </row>
    <row r="232" spans="1:8" s="52" customFormat="1" ht="21.75" customHeight="1" x14ac:dyDescent="0.2">
      <c r="A232" s="278">
        <f>_xlfn.AGGREGATE(3,3,$B$6:B232)</f>
        <v>220</v>
      </c>
      <c r="B232" s="279" t="s">
        <v>738</v>
      </c>
      <c r="C232" s="242" t="s">
        <v>512</v>
      </c>
      <c r="D232" s="283">
        <v>1802008221123</v>
      </c>
      <c r="E232" s="283">
        <v>4658790007899</v>
      </c>
      <c r="F232" s="242" t="s">
        <v>739</v>
      </c>
      <c r="G232" s="270" t="s">
        <v>740</v>
      </c>
      <c r="H232" s="242" t="s">
        <v>1315</v>
      </c>
    </row>
    <row r="233" spans="1:8" s="52" customFormat="1" ht="15.75" x14ac:dyDescent="0.2">
      <c r="A233" s="278">
        <f>_xlfn.AGGREGATE(3,3,$B$6:B233)</f>
        <v>221</v>
      </c>
      <c r="B233" s="279" t="s">
        <v>1168</v>
      </c>
      <c r="C233" s="243" t="s">
        <v>19</v>
      </c>
      <c r="D233" s="280">
        <v>1802008221130</v>
      </c>
      <c r="E233" s="280">
        <v>4658790007868</v>
      </c>
      <c r="F233" s="242" t="s">
        <v>741</v>
      </c>
      <c r="G233" s="270" t="s">
        <v>1199</v>
      </c>
      <c r="H233" s="242" t="s">
        <v>1314</v>
      </c>
    </row>
    <row r="234" spans="1:8" s="118" customFormat="1" ht="15.75" x14ac:dyDescent="0.2">
      <c r="A234" s="278">
        <f>_xlfn.AGGREGATE(3,3,$B$6:B234)</f>
        <v>222</v>
      </c>
      <c r="B234" s="279" t="s">
        <v>743</v>
      </c>
      <c r="C234" s="243" t="s">
        <v>19</v>
      </c>
      <c r="D234" s="280">
        <v>4630017784981</v>
      </c>
      <c r="E234" s="280">
        <v>4658790009503</v>
      </c>
      <c r="F234" s="296" t="s">
        <v>744</v>
      </c>
      <c r="G234" s="270" t="s">
        <v>746</v>
      </c>
      <c r="H234" s="242" t="s">
        <v>1314</v>
      </c>
    </row>
    <row r="235" spans="1:8" s="52" customFormat="1" ht="15.75" x14ac:dyDescent="0.2">
      <c r="A235" s="278">
        <f>_xlfn.AGGREGATE(3,3,$B$6:B235)</f>
        <v>223</v>
      </c>
      <c r="B235" s="287" t="s">
        <v>747</v>
      </c>
      <c r="C235" s="243" t="s">
        <v>512</v>
      </c>
      <c r="D235" s="280">
        <v>1802008221154</v>
      </c>
      <c r="E235" s="280">
        <v>4658790007875</v>
      </c>
      <c r="F235" s="243" t="s">
        <v>748</v>
      </c>
      <c r="G235" s="270" t="s">
        <v>750</v>
      </c>
      <c r="H235" s="242" t="s">
        <v>1315</v>
      </c>
    </row>
    <row r="236" spans="1:8" s="52" customFormat="1" ht="15.75" x14ac:dyDescent="0.2">
      <c r="A236" s="278">
        <f>_xlfn.AGGREGATE(3,3,$B$6:B236)</f>
        <v>224</v>
      </c>
      <c r="B236" s="287" t="s">
        <v>751</v>
      </c>
      <c r="C236" s="243" t="s">
        <v>512</v>
      </c>
      <c r="D236" s="280">
        <v>1802008221147</v>
      </c>
      <c r="E236" s="280">
        <v>4658790007882</v>
      </c>
      <c r="F236" s="243" t="s">
        <v>752</v>
      </c>
      <c r="G236" s="270" t="s">
        <v>754</v>
      </c>
      <c r="H236" s="242" t="s">
        <v>1315</v>
      </c>
    </row>
    <row r="237" spans="1:8" s="119" customFormat="1" ht="19.5" customHeight="1" x14ac:dyDescent="0.2">
      <c r="A237" s="278">
        <f>_xlfn.AGGREGATE(3,3,$B$6:B237)</f>
        <v>225</v>
      </c>
      <c r="B237" s="287" t="s">
        <v>755</v>
      </c>
      <c r="C237" s="243" t="s">
        <v>512</v>
      </c>
      <c r="D237" s="280">
        <v>1802008221161</v>
      </c>
      <c r="E237" s="280">
        <v>4658790007905</v>
      </c>
      <c r="F237" s="243" t="s">
        <v>756</v>
      </c>
      <c r="G237" s="270" t="s">
        <v>1210</v>
      </c>
      <c r="H237" s="242" t="s">
        <v>1314</v>
      </c>
    </row>
    <row r="238" spans="1:8" s="119" customFormat="1" ht="15.75" x14ac:dyDescent="0.2">
      <c r="A238" s="278">
        <f>_xlfn.AGGREGATE(3,3,$B$6:B238)</f>
        <v>226</v>
      </c>
      <c r="B238" s="287" t="s">
        <v>758</v>
      </c>
      <c r="C238" s="243" t="s">
        <v>512</v>
      </c>
      <c r="D238" s="283">
        <v>1802008221390</v>
      </c>
      <c r="E238" s="283"/>
      <c r="F238" s="287" t="s">
        <v>759</v>
      </c>
      <c r="G238" s="270" t="s">
        <v>760</v>
      </c>
      <c r="H238" s="242" t="s">
        <v>1314</v>
      </c>
    </row>
    <row r="239" spans="1:8" s="52" customFormat="1" ht="15.75" x14ac:dyDescent="0.2">
      <c r="A239" s="278">
        <f>_xlfn.AGGREGATE(3,3,$B$6:B239)</f>
        <v>227</v>
      </c>
      <c r="B239" s="287" t="s">
        <v>761</v>
      </c>
      <c r="C239" s="243" t="s">
        <v>512</v>
      </c>
      <c r="D239" s="283">
        <v>1802008221406</v>
      </c>
      <c r="E239" s="283"/>
      <c r="F239" s="287" t="s">
        <v>762</v>
      </c>
      <c r="G239" s="270" t="s">
        <v>763</v>
      </c>
      <c r="H239" s="242" t="s">
        <v>1314</v>
      </c>
    </row>
    <row r="240" spans="1:8" s="119" customFormat="1" ht="15.75" x14ac:dyDescent="0.2">
      <c r="A240" s="278">
        <f>_xlfn.AGGREGATE(3,3,$B$6:B240)</f>
        <v>228</v>
      </c>
      <c r="B240" s="287" t="s">
        <v>764</v>
      </c>
      <c r="C240" s="243" t="s">
        <v>512</v>
      </c>
      <c r="D240" s="280">
        <v>4630017890088</v>
      </c>
      <c r="E240" s="280"/>
      <c r="F240" s="287" t="s">
        <v>765</v>
      </c>
      <c r="G240" s="270" t="s">
        <v>767</v>
      </c>
      <c r="H240" s="242" t="s">
        <v>1314</v>
      </c>
    </row>
    <row r="241" spans="1:8" s="52" customFormat="1" ht="15.75" x14ac:dyDescent="0.2">
      <c r="A241" s="278">
        <f>_xlfn.AGGREGATE(3,3,$B$6:B241)</f>
        <v>229</v>
      </c>
      <c r="B241" s="287" t="s">
        <v>768</v>
      </c>
      <c r="C241" s="243" t="s">
        <v>512</v>
      </c>
      <c r="D241" s="280">
        <v>4630017890071</v>
      </c>
      <c r="E241" s="280"/>
      <c r="F241" s="287" t="s">
        <v>769</v>
      </c>
      <c r="G241" s="270" t="s">
        <v>1182</v>
      </c>
      <c r="H241" s="242" t="s">
        <v>1314</v>
      </c>
    </row>
    <row r="242" spans="1:8" s="52" customFormat="1" ht="17.25" customHeight="1" x14ac:dyDescent="0.2">
      <c r="A242" s="278">
        <f>_xlfn.AGGREGATE(3,3,$B$6:B242)</f>
        <v>230</v>
      </c>
      <c r="B242" s="279" t="s">
        <v>771</v>
      </c>
      <c r="C242" s="243" t="s">
        <v>512</v>
      </c>
      <c r="D242" s="280">
        <v>4630017734559</v>
      </c>
      <c r="E242" s="280">
        <v>4658790009091</v>
      </c>
      <c r="F242" s="279" t="s">
        <v>772</v>
      </c>
      <c r="G242" s="270" t="s">
        <v>774</v>
      </c>
      <c r="H242" s="242" t="s">
        <v>1314</v>
      </c>
    </row>
    <row r="243" spans="1:8" s="119" customFormat="1" ht="15.75" x14ac:dyDescent="0.2">
      <c r="A243" s="278">
        <f>_xlfn.AGGREGATE(3,3,$B$6:B243)</f>
        <v>231</v>
      </c>
      <c r="B243" s="279" t="s">
        <v>775</v>
      </c>
      <c r="C243" s="243" t="s">
        <v>512</v>
      </c>
      <c r="D243" s="280">
        <v>4630017785230</v>
      </c>
      <c r="E243" s="280">
        <v>4658790009268</v>
      </c>
      <c r="F243" s="279" t="s">
        <v>776</v>
      </c>
      <c r="G243" s="270" t="s">
        <v>778</v>
      </c>
      <c r="H243" s="242" t="s">
        <v>1314</v>
      </c>
    </row>
    <row r="244" spans="1:8" s="119" customFormat="1" ht="15.75" x14ac:dyDescent="0.2">
      <c r="A244" s="278">
        <f>_xlfn.AGGREGATE(3,3,$B$6:B244)</f>
        <v>232</v>
      </c>
      <c r="B244" s="279" t="s">
        <v>779</v>
      </c>
      <c r="C244" s="243" t="s">
        <v>512</v>
      </c>
      <c r="D244" s="280">
        <v>4630017785261</v>
      </c>
      <c r="E244" s="280">
        <v>4658790009237</v>
      </c>
      <c r="F244" s="279" t="s">
        <v>780</v>
      </c>
      <c r="G244" s="270" t="s">
        <v>782</v>
      </c>
      <c r="H244" s="242" t="s">
        <v>1315</v>
      </c>
    </row>
    <row r="245" spans="1:8" s="52" customFormat="1" ht="15.75" x14ac:dyDescent="0.2">
      <c r="A245" s="278">
        <f>_xlfn.AGGREGATE(3,3,$B$6:B245)</f>
        <v>233</v>
      </c>
      <c r="B245" s="279" t="s">
        <v>783</v>
      </c>
      <c r="C245" s="243" t="s">
        <v>512</v>
      </c>
      <c r="D245" s="280">
        <v>4630017785254</v>
      </c>
      <c r="E245" s="280">
        <v>4658790009244</v>
      </c>
      <c r="F245" s="279" t="s">
        <v>784</v>
      </c>
      <c r="G245" s="270" t="s">
        <v>786</v>
      </c>
      <c r="H245" s="242" t="s">
        <v>1315</v>
      </c>
    </row>
    <row r="246" spans="1:8" s="52" customFormat="1" ht="15.75" x14ac:dyDescent="0.2">
      <c r="A246" s="278">
        <f>_xlfn.AGGREGATE(3,3,$B$6:B246)</f>
        <v>234</v>
      </c>
      <c r="B246" s="279" t="s">
        <v>787</v>
      </c>
      <c r="C246" s="243" t="s">
        <v>512</v>
      </c>
      <c r="D246" s="283">
        <v>4630017785223</v>
      </c>
      <c r="E246" s="283">
        <v>4658790009275</v>
      </c>
      <c r="F246" s="279" t="s">
        <v>788</v>
      </c>
      <c r="G246" s="270" t="s">
        <v>789</v>
      </c>
      <c r="H246" s="242" t="s">
        <v>1315</v>
      </c>
    </row>
    <row r="247" spans="1:8" s="119" customFormat="1" ht="15.75" x14ac:dyDescent="0.2">
      <c r="A247" s="278">
        <f>_xlfn.AGGREGATE(3,3,$B$6:B247)</f>
        <v>235</v>
      </c>
      <c r="B247" s="279" t="s">
        <v>790</v>
      </c>
      <c r="C247" s="243" t="s">
        <v>512</v>
      </c>
      <c r="D247" s="283">
        <v>4630017785216</v>
      </c>
      <c r="E247" s="283">
        <v>4658790009282</v>
      </c>
      <c r="F247" s="279" t="s">
        <v>791</v>
      </c>
      <c r="G247" s="270" t="s">
        <v>792</v>
      </c>
      <c r="H247" s="242" t="s">
        <v>1315</v>
      </c>
    </row>
    <row r="248" spans="1:8" s="119" customFormat="1" ht="15.75" x14ac:dyDescent="0.2">
      <c r="A248" s="278">
        <f>_xlfn.AGGREGATE(3,3,$B$6:B248)</f>
        <v>236</v>
      </c>
      <c r="B248" s="279" t="s">
        <v>793</v>
      </c>
      <c r="C248" s="243" t="s">
        <v>512</v>
      </c>
      <c r="D248" s="283">
        <v>4630017785117</v>
      </c>
      <c r="E248" s="283">
        <v>4658790009381</v>
      </c>
      <c r="F248" s="279" t="s">
        <v>794</v>
      </c>
      <c r="G248" s="270" t="s">
        <v>795</v>
      </c>
      <c r="H248" s="242" t="s">
        <v>1314</v>
      </c>
    </row>
    <row r="249" spans="1:8" s="52" customFormat="1" ht="15.75" x14ac:dyDescent="0.2">
      <c r="A249" s="278">
        <f>_xlfn.AGGREGATE(3,3,$B$6:B249)</f>
        <v>237</v>
      </c>
      <c r="B249" s="279" t="s">
        <v>796</v>
      </c>
      <c r="C249" s="242" t="s">
        <v>512</v>
      </c>
      <c r="D249" s="283">
        <v>4630017927005</v>
      </c>
      <c r="E249" s="283"/>
      <c r="F249" s="279" t="s">
        <v>797</v>
      </c>
      <c r="G249" s="270" t="s">
        <v>798</v>
      </c>
      <c r="H249" s="242" t="s">
        <v>1314</v>
      </c>
    </row>
    <row r="250" spans="1:8" s="52" customFormat="1" ht="19.5" customHeight="1" x14ac:dyDescent="0.2">
      <c r="A250" s="292">
        <f>_xlfn.AGGREGATE(3,3,$B$6:B250)</f>
        <v>237</v>
      </c>
      <c r="B250" s="293"/>
      <c r="C250" s="271"/>
      <c r="D250" s="294"/>
      <c r="E250" s="294"/>
      <c r="F250" s="271"/>
      <c r="G250" s="271">
        <v>0</v>
      </c>
      <c r="H250" s="303"/>
    </row>
    <row r="251" spans="1:8" s="52" customFormat="1" ht="15.75" x14ac:dyDescent="0.2">
      <c r="A251" s="278">
        <f>_xlfn.AGGREGATE(3,3,$B$6:B251)</f>
        <v>238</v>
      </c>
      <c r="B251" s="279" t="s">
        <v>800</v>
      </c>
      <c r="C251" s="242" t="s">
        <v>512</v>
      </c>
      <c r="D251" s="283">
        <v>4680287517109</v>
      </c>
      <c r="E251" s="283">
        <v>4658790008438</v>
      </c>
      <c r="F251" s="279" t="s">
        <v>801</v>
      </c>
      <c r="G251" s="270" t="s">
        <v>803</v>
      </c>
      <c r="H251" s="242" t="s">
        <v>1319</v>
      </c>
    </row>
    <row r="252" spans="1:8" s="52" customFormat="1" ht="15.75" x14ac:dyDescent="0.2">
      <c r="A252" s="278">
        <f>_xlfn.AGGREGATE(3,3,$B$6:B252)</f>
        <v>239</v>
      </c>
      <c r="B252" s="279" t="s">
        <v>804</v>
      </c>
      <c r="C252" s="242" t="s">
        <v>512</v>
      </c>
      <c r="D252" s="280">
        <v>4680287577905</v>
      </c>
      <c r="E252" s="280">
        <v>4658790008445</v>
      </c>
      <c r="F252" s="279" t="s">
        <v>805</v>
      </c>
      <c r="G252" s="270" t="s">
        <v>1191</v>
      </c>
      <c r="H252" s="242" t="s">
        <v>1319</v>
      </c>
    </row>
    <row r="253" spans="1:8" s="52" customFormat="1" ht="15.75" x14ac:dyDescent="0.2">
      <c r="A253" s="278">
        <f>_xlfn.AGGREGATE(3,3,$B$6:B253)</f>
        <v>240</v>
      </c>
      <c r="B253" s="279" t="s">
        <v>806</v>
      </c>
      <c r="C253" s="242" t="s">
        <v>512</v>
      </c>
      <c r="D253" s="280">
        <v>4680287577912</v>
      </c>
      <c r="E253" s="280">
        <v>4658790008452</v>
      </c>
      <c r="F253" s="279" t="s">
        <v>807</v>
      </c>
      <c r="G253" s="270" t="s">
        <v>1192</v>
      </c>
      <c r="H253" s="242" t="s">
        <v>1319</v>
      </c>
    </row>
    <row r="254" spans="1:8" s="52" customFormat="1" ht="19.5" customHeight="1" x14ac:dyDescent="0.2">
      <c r="A254" s="292">
        <f>_xlfn.AGGREGATE(3,3,$B$6:B254)</f>
        <v>240</v>
      </c>
      <c r="B254" s="293"/>
      <c r="C254" s="271"/>
      <c r="D254" s="294"/>
      <c r="E254" s="294"/>
      <c r="F254" s="271"/>
      <c r="G254" s="271">
        <v>0</v>
      </c>
      <c r="H254" s="303"/>
    </row>
    <row r="255" spans="1:8" s="52" customFormat="1" ht="15.75" x14ac:dyDescent="0.2">
      <c r="A255" s="278">
        <f>_xlfn.AGGREGATE(3,3,$B$6:B255)</f>
        <v>241</v>
      </c>
      <c r="B255" s="279" t="s">
        <v>809</v>
      </c>
      <c r="C255" s="242" t="s">
        <v>512</v>
      </c>
      <c r="D255" s="280">
        <v>1802008221802</v>
      </c>
      <c r="E255" s="280">
        <v>4658790008346</v>
      </c>
      <c r="F255" s="282" t="s">
        <v>810</v>
      </c>
      <c r="G255" s="270" t="s">
        <v>812</v>
      </c>
      <c r="H255" s="242" t="s">
        <v>1315</v>
      </c>
    </row>
    <row r="256" spans="1:8" s="52" customFormat="1" ht="15.75" x14ac:dyDescent="0.2">
      <c r="A256" s="278">
        <f>_xlfn.AGGREGATE(3,3,$B$6:B256)</f>
        <v>242</v>
      </c>
      <c r="B256" s="279" t="s">
        <v>813</v>
      </c>
      <c r="C256" s="242" t="s">
        <v>512</v>
      </c>
      <c r="D256" s="280">
        <v>1802008221796</v>
      </c>
      <c r="E256" s="280">
        <v>4658790008339</v>
      </c>
      <c r="F256" s="282" t="s">
        <v>814</v>
      </c>
      <c r="G256" s="270" t="s">
        <v>816</v>
      </c>
      <c r="H256" s="242" t="s">
        <v>1315</v>
      </c>
    </row>
    <row r="257" spans="1:8" s="52" customFormat="1" ht="15.75" x14ac:dyDescent="0.2">
      <c r="A257" s="278">
        <f>_xlfn.AGGREGATE(3,3,$B$6:B257)</f>
        <v>243</v>
      </c>
      <c r="B257" s="279" t="s">
        <v>817</v>
      </c>
      <c r="C257" s="242" t="s">
        <v>512</v>
      </c>
      <c r="D257" s="280">
        <v>1802008221987</v>
      </c>
      <c r="E257" s="280">
        <v>4658790008322</v>
      </c>
      <c r="F257" s="282" t="s">
        <v>818</v>
      </c>
      <c r="G257" s="270" t="s">
        <v>820</v>
      </c>
      <c r="H257" s="242" t="s">
        <v>1314</v>
      </c>
    </row>
    <row r="258" spans="1:8" s="52" customFormat="1" ht="15.75" x14ac:dyDescent="0.2">
      <c r="A258" s="278">
        <f>_xlfn.AGGREGATE(3,3,$B$6:B258)</f>
        <v>244</v>
      </c>
      <c r="B258" s="279" t="s">
        <v>821</v>
      </c>
      <c r="C258" s="242" t="s">
        <v>512</v>
      </c>
      <c r="D258" s="280">
        <v>1802008221949</v>
      </c>
      <c r="E258" s="280">
        <v>4658790008308</v>
      </c>
      <c r="F258" s="282" t="s">
        <v>822</v>
      </c>
      <c r="G258" s="270" t="s">
        <v>824</v>
      </c>
      <c r="H258" s="242" t="s">
        <v>1314</v>
      </c>
    </row>
    <row r="259" spans="1:8" s="52" customFormat="1" ht="15.75" x14ac:dyDescent="0.2">
      <c r="A259" s="278">
        <f>_xlfn.AGGREGATE(3,3,$B$6:B259)</f>
        <v>245</v>
      </c>
      <c r="B259" s="279" t="s">
        <v>825</v>
      </c>
      <c r="C259" s="242" t="s">
        <v>512</v>
      </c>
      <c r="D259" s="280">
        <v>1802008221956</v>
      </c>
      <c r="E259" s="280">
        <v>4658790008315</v>
      </c>
      <c r="F259" s="282" t="s">
        <v>826</v>
      </c>
      <c r="G259" s="270" t="s">
        <v>828</v>
      </c>
      <c r="H259" s="242" t="s">
        <v>1314</v>
      </c>
    </row>
    <row r="260" spans="1:8" s="52" customFormat="1" ht="15.75" x14ac:dyDescent="0.2">
      <c r="A260" s="278">
        <f>_xlfn.AGGREGATE(3,3,$B$6:B260)</f>
        <v>246</v>
      </c>
      <c r="B260" s="279" t="s">
        <v>829</v>
      </c>
      <c r="C260" s="242" t="s">
        <v>512</v>
      </c>
      <c r="D260" s="283">
        <v>4630017734481</v>
      </c>
      <c r="E260" s="283">
        <v>4658790009169</v>
      </c>
      <c r="F260" s="279" t="s">
        <v>830</v>
      </c>
      <c r="G260" s="270" t="s">
        <v>832</v>
      </c>
      <c r="H260" s="242" t="s">
        <v>1315</v>
      </c>
    </row>
    <row r="261" spans="1:8" s="52" customFormat="1" ht="19.5" customHeight="1" x14ac:dyDescent="0.2">
      <c r="A261" s="292">
        <f>_xlfn.AGGREGATE(3,3,$B$6:B261)</f>
        <v>246</v>
      </c>
      <c r="B261" s="293"/>
      <c r="C261" s="271"/>
      <c r="D261" s="294"/>
      <c r="E261" s="294"/>
      <c r="F261" s="271"/>
      <c r="G261" s="271">
        <v>0</v>
      </c>
      <c r="H261" s="303"/>
    </row>
    <row r="262" spans="1:8" s="52" customFormat="1" ht="15.75" x14ac:dyDescent="0.2">
      <c r="A262" s="278">
        <f>_xlfn.AGGREGATE(3,3,$B$6:B262)</f>
        <v>247</v>
      </c>
      <c r="B262" s="279" t="s">
        <v>834</v>
      </c>
      <c r="C262" s="242" t="s">
        <v>512</v>
      </c>
      <c r="D262" s="280">
        <v>4630017926923</v>
      </c>
      <c r="E262" s="280">
        <v>4658790009893</v>
      </c>
      <c r="F262" s="279" t="s">
        <v>835</v>
      </c>
      <c r="G262" s="270" t="s">
        <v>1188</v>
      </c>
      <c r="H262" s="242" t="s">
        <v>1313</v>
      </c>
    </row>
    <row r="263" spans="1:8" s="52" customFormat="1" ht="15.75" x14ac:dyDescent="0.2">
      <c r="A263" s="278">
        <f>_xlfn.AGGREGATE(3,3,$B$6:B263)</f>
        <v>248</v>
      </c>
      <c r="B263" s="279" t="s">
        <v>837</v>
      </c>
      <c r="C263" s="242" t="s">
        <v>512</v>
      </c>
      <c r="D263" s="280">
        <v>4630017926930</v>
      </c>
      <c r="E263" s="280">
        <v>4658790009909</v>
      </c>
      <c r="F263" s="279" t="s">
        <v>838</v>
      </c>
      <c r="G263" s="270" t="s">
        <v>840</v>
      </c>
      <c r="H263" s="242" t="s">
        <v>1313</v>
      </c>
    </row>
    <row r="264" spans="1:8" s="52" customFormat="1" ht="15.75" x14ac:dyDescent="0.2">
      <c r="A264" s="278">
        <f>_xlfn.AGGREGATE(3,3,$B$6:B264)</f>
        <v>249</v>
      </c>
      <c r="B264" s="279" t="s">
        <v>841</v>
      </c>
      <c r="C264" s="242" t="s">
        <v>512</v>
      </c>
      <c r="D264" s="280">
        <v>4630017918621</v>
      </c>
      <c r="E264" s="280">
        <v>4658790009794</v>
      </c>
      <c r="F264" s="279" t="s">
        <v>842</v>
      </c>
      <c r="G264" s="270" t="s">
        <v>844</v>
      </c>
      <c r="H264" s="242" t="s">
        <v>1315</v>
      </c>
    </row>
    <row r="265" spans="1:8" s="118" customFormat="1" ht="15.75" x14ac:dyDescent="0.2">
      <c r="A265" s="278">
        <f>_xlfn.AGGREGATE(3,3,$B$6:B265)</f>
        <v>250</v>
      </c>
      <c r="B265" s="279" t="s">
        <v>845</v>
      </c>
      <c r="C265" s="242" t="s">
        <v>512</v>
      </c>
      <c r="D265" s="280">
        <v>4630017918638</v>
      </c>
      <c r="E265" s="280">
        <v>4658790009800</v>
      </c>
      <c r="F265" s="279" t="s">
        <v>846</v>
      </c>
      <c r="G265" s="270" t="s">
        <v>848</v>
      </c>
      <c r="H265" s="242" t="s">
        <v>1315</v>
      </c>
    </row>
    <row r="266" spans="1:8" s="118" customFormat="1" ht="15.75" x14ac:dyDescent="0.2">
      <c r="A266" s="278">
        <f>_xlfn.AGGREGATE(3,3,$B$6:B266)</f>
        <v>251</v>
      </c>
      <c r="B266" s="279" t="s">
        <v>849</v>
      </c>
      <c r="C266" s="242" t="s">
        <v>512</v>
      </c>
      <c r="D266" s="283">
        <v>4630017926947</v>
      </c>
      <c r="E266" s="283">
        <v>4658790009916</v>
      </c>
      <c r="F266" s="279" t="s">
        <v>850</v>
      </c>
      <c r="G266" s="270" t="s">
        <v>852</v>
      </c>
      <c r="H266" s="242" t="s">
        <v>1314</v>
      </c>
    </row>
    <row r="267" spans="1:8" s="118" customFormat="1" ht="15.75" x14ac:dyDescent="0.2">
      <c r="A267" s="278">
        <f>_xlfn.AGGREGATE(3,3,$B$6:B267)</f>
        <v>252</v>
      </c>
      <c r="B267" s="279" t="s">
        <v>853</v>
      </c>
      <c r="C267" s="242" t="s">
        <v>512</v>
      </c>
      <c r="D267" s="283">
        <v>4630017926954</v>
      </c>
      <c r="E267" s="283">
        <v>4658790009923</v>
      </c>
      <c r="F267" s="279" t="s">
        <v>854</v>
      </c>
      <c r="G267" s="270" t="s">
        <v>856</v>
      </c>
      <c r="H267" s="242" t="s">
        <v>1314</v>
      </c>
    </row>
    <row r="268" spans="1:8" s="118" customFormat="1" ht="19.5" customHeight="1" x14ac:dyDescent="0.2">
      <c r="A268" s="292">
        <f>_xlfn.AGGREGATE(3,3,$B$6:B268)</f>
        <v>252</v>
      </c>
      <c r="B268" s="293"/>
      <c r="C268" s="271"/>
      <c r="D268" s="294"/>
      <c r="E268" s="294"/>
      <c r="F268" s="271"/>
      <c r="G268" s="271">
        <v>0</v>
      </c>
      <c r="H268" s="303"/>
    </row>
    <row r="269" spans="1:8" s="118" customFormat="1" ht="31.5" x14ac:dyDescent="0.2">
      <c r="A269" s="278">
        <f>_xlfn.AGGREGATE(3,3,$B$6:B269)</f>
        <v>253</v>
      </c>
      <c r="B269" s="279" t="s">
        <v>858</v>
      </c>
      <c r="C269" s="242" t="s">
        <v>512</v>
      </c>
      <c r="D269" s="283">
        <v>1902008221991</v>
      </c>
      <c r="E269" s="283">
        <v>4658790007790</v>
      </c>
      <c r="F269" s="242" t="s">
        <v>859</v>
      </c>
      <c r="G269" s="270" t="s">
        <v>861</v>
      </c>
      <c r="H269" s="242" t="s">
        <v>1314</v>
      </c>
    </row>
    <row r="270" spans="1:8" s="118" customFormat="1" ht="31.5" x14ac:dyDescent="0.2">
      <c r="A270" s="278">
        <f>_xlfn.AGGREGATE(3,3,$B$6:B270)</f>
        <v>254</v>
      </c>
      <c r="B270" s="279" t="s">
        <v>862</v>
      </c>
      <c r="C270" s="242" t="s">
        <v>512</v>
      </c>
      <c r="D270" s="283">
        <v>1802008221000</v>
      </c>
      <c r="E270" s="283">
        <v>4658790007806</v>
      </c>
      <c r="F270" s="242" t="s">
        <v>863</v>
      </c>
      <c r="G270" s="270" t="s">
        <v>1197</v>
      </c>
      <c r="H270" s="242" t="s">
        <v>1314</v>
      </c>
    </row>
    <row r="271" spans="1:8" s="52" customFormat="1" ht="19.5" customHeight="1" x14ac:dyDescent="0.2">
      <c r="A271" s="292">
        <f>_xlfn.AGGREGATE(3,3,$B$6:B271)</f>
        <v>254</v>
      </c>
      <c r="B271" s="293"/>
      <c r="C271" s="271"/>
      <c r="D271" s="294"/>
      <c r="E271" s="294"/>
      <c r="F271" s="271"/>
      <c r="G271" s="271">
        <v>0</v>
      </c>
      <c r="H271" s="303"/>
    </row>
    <row r="272" spans="1:8" s="52" customFormat="1" ht="15.75" x14ac:dyDescent="0.2">
      <c r="A272" s="278">
        <f>_xlfn.AGGREGATE(3,3,$B$6:B272)</f>
        <v>255</v>
      </c>
      <c r="B272" s="279" t="s">
        <v>866</v>
      </c>
      <c r="C272" s="242" t="s">
        <v>512</v>
      </c>
      <c r="D272" s="280">
        <v>1802008221031</v>
      </c>
      <c r="E272" s="280">
        <v>4658790007813</v>
      </c>
      <c r="F272" s="242" t="s">
        <v>867</v>
      </c>
      <c r="G272" s="270" t="s">
        <v>869</v>
      </c>
      <c r="H272" s="242" t="s">
        <v>1314</v>
      </c>
    </row>
    <row r="273" spans="1:8" s="52" customFormat="1" ht="15.75" x14ac:dyDescent="0.2">
      <c r="A273" s="278">
        <f>_xlfn.AGGREGATE(3,3,$B$6:B273)</f>
        <v>256</v>
      </c>
      <c r="B273" s="279" t="s">
        <v>870</v>
      </c>
      <c r="C273" s="242" t="s">
        <v>512</v>
      </c>
      <c r="D273" s="280">
        <v>1802008221963</v>
      </c>
      <c r="E273" s="280"/>
      <c r="F273" s="279" t="s">
        <v>871</v>
      </c>
      <c r="G273" s="270" t="s">
        <v>873</v>
      </c>
      <c r="H273" s="242" t="s">
        <v>1316</v>
      </c>
    </row>
    <row r="274" spans="1:8" s="52" customFormat="1" ht="15.75" x14ac:dyDescent="0.2">
      <c r="A274" s="278">
        <f>_xlfn.AGGREGATE(3,3,$B$6:B274)</f>
        <v>257</v>
      </c>
      <c r="B274" s="279" t="s">
        <v>874</v>
      </c>
      <c r="C274" s="242" t="s">
        <v>512</v>
      </c>
      <c r="D274" s="280">
        <v>1802008221970</v>
      </c>
      <c r="E274" s="280">
        <v>4658790008391</v>
      </c>
      <c r="F274" s="279" t="s">
        <v>875</v>
      </c>
      <c r="G274" s="270" t="s">
        <v>877</v>
      </c>
      <c r="H274" s="242" t="s">
        <v>1314</v>
      </c>
    </row>
    <row r="275" spans="1:8" s="119" customFormat="1" ht="31.5" x14ac:dyDescent="0.2">
      <c r="A275" s="278">
        <f>_xlfn.AGGREGATE(3,3,$B$6:B275)</f>
        <v>258</v>
      </c>
      <c r="B275" s="279" t="s">
        <v>878</v>
      </c>
      <c r="C275" s="242" t="s">
        <v>512</v>
      </c>
      <c r="D275" s="280">
        <v>1802008221895</v>
      </c>
      <c r="E275" s="280">
        <v>4658790008384</v>
      </c>
      <c r="F275" s="279" t="s">
        <v>879</v>
      </c>
      <c r="G275" s="270" t="s">
        <v>881</v>
      </c>
      <c r="H275" s="242" t="s">
        <v>1319</v>
      </c>
    </row>
    <row r="276" spans="1:8" s="52" customFormat="1" ht="21" customHeight="1" x14ac:dyDescent="0.2">
      <c r="A276" s="278">
        <f>_xlfn.AGGREGATE(3,3,$B$6:B276)</f>
        <v>259</v>
      </c>
      <c r="B276" s="279" t="s">
        <v>882</v>
      </c>
      <c r="C276" s="242" t="s">
        <v>512</v>
      </c>
      <c r="D276" s="280">
        <v>1802008221888</v>
      </c>
      <c r="E276" s="280">
        <v>4658790008377</v>
      </c>
      <c r="F276" s="279" t="s">
        <v>883</v>
      </c>
      <c r="G276" s="270" t="s">
        <v>885</v>
      </c>
      <c r="H276" s="242" t="s">
        <v>1319</v>
      </c>
    </row>
    <row r="277" spans="1:8" s="52" customFormat="1" ht="15.75" x14ac:dyDescent="0.2">
      <c r="A277" s="278">
        <f>_xlfn.AGGREGATE(3,3,$B$6:B277)</f>
        <v>260</v>
      </c>
      <c r="B277" s="279" t="s">
        <v>886</v>
      </c>
      <c r="C277" s="242" t="s">
        <v>512</v>
      </c>
      <c r="D277" s="280">
        <v>4680287517055</v>
      </c>
      <c r="E277" s="280">
        <v>4658790008414</v>
      </c>
      <c r="F277" s="279" t="s">
        <v>887</v>
      </c>
      <c r="G277" s="270" t="s">
        <v>889</v>
      </c>
      <c r="H277" s="242" t="s">
        <v>1315</v>
      </c>
    </row>
    <row r="278" spans="1:8" s="52" customFormat="1" ht="15.75" x14ac:dyDescent="0.2">
      <c r="A278" s="278">
        <f>_xlfn.AGGREGATE(3,3,$B$6:B278)</f>
        <v>261</v>
      </c>
      <c r="B278" s="279" t="s">
        <v>890</v>
      </c>
      <c r="C278" s="242" t="s">
        <v>512</v>
      </c>
      <c r="D278" s="280">
        <v>4680287517062</v>
      </c>
      <c r="E278" s="280">
        <v>4658790008421</v>
      </c>
      <c r="F278" s="279" t="s">
        <v>891</v>
      </c>
      <c r="G278" s="270" t="s">
        <v>893</v>
      </c>
      <c r="H278" s="242" t="s">
        <v>1315</v>
      </c>
    </row>
    <row r="279" spans="1:8" s="52" customFormat="1" ht="15.75" x14ac:dyDescent="0.2">
      <c r="A279" s="278">
        <f>_xlfn.AGGREGATE(3,3,$B$6:B279)</f>
        <v>262</v>
      </c>
      <c r="B279" s="279" t="s">
        <v>894</v>
      </c>
      <c r="C279" s="242" t="s">
        <v>512</v>
      </c>
      <c r="D279" s="280">
        <v>4630017953622</v>
      </c>
      <c r="E279" s="280">
        <v>4658790010110</v>
      </c>
      <c r="F279" s="279" t="s">
        <v>895</v>
      </c>
      <c r="G279" s="270" t="s">
        <v>897</v>
      </c>
      <c r="H279" s="242" t="s">
        <v>1315</v>
      </c>
    </row>
    <row r="280" spans="1:8" s="52" customFormat="1" ht="15.75" x14ac:dyDescent="0.2">
      <c r="A280" s="278">
        <f>_xlfn.AGGREGATE(3,3,$B$6:B280)</f>
        <v>263</v>
      </c>
      <c r="B280" s="279" t="s">
        <v>898</v>
      </c>
      <c r="C280" s="242" t="s">
        <v>512</v>
      </c>
      <c r="D280" s="280">
        <v>4630017953639</v>
      </c>
      <c r="E280" s="280">
        <v>4658790010127</v>
      </c>
      <c r="F280" s="279" t="s">
        <v>899</v>
      </c>
      <c r="G280" s="270" t="s">
        <v>901</v>
      </c>
      <c r="H280" s="242" t="s">
        <v>1315</v>
      </c>
    </row>
    <row r="281" spans="1:8" s="52" customFormat="1" ht="15.75" x14ac:dyDescent="0.2">
      <c r="A281" s="278">
        <f>_xlfn.AGGREGATE(3,3,$B$6:B281)</f>
        <v>264</v>
      </c>
      <c r="B281" s="279" t="s">
        <v>902</v>
      </c>
      <c r="C281" s="242" t="s">
        <v>512</v>
      </c>
      <c r="D281" s="280">
        <v>4630017953646</v>
      </c>
      <c r="E281" s="280">
        <v>4658790010134</v>
      </c>
      <c r="F281" s="279" t="s">
        <v>903</v>
      </c>
      <c r="G281" s="270" t="s">
        <v>905</v>
      </c>
      <c r="H281" s="242" t="s">
        <v>1315</v>
      </c>
    </row>
    <row r="282" spans="1:8" s="52" customFormat="1" ht="19.5" customHeight="1" x14ac:dyDescent="0.2">
      <c r="A282" s="292">
        <f>_xlfn.AGGREGATE(3,3,$B$6:B282)</f>
        <v>264</v>
      </c>
      <c r="B282" s="293"/>
      <c r="C282" s="271"/>
      <c r="D282" s="294"/>
      <c r="E282" s="294"/>
      <c r="F282" s="271"/>
      <c r="G282" s="271">
        <v>0</v>
      </c>
      <c r="H282" s="303"/>
    </row>
    <row r="283" spans="1:8" s="52" customFormat="1" ht="15.75" x14ac:dyDescent="0.2">
      <c r="A283" s="278">
        <f>_xlfn.AGGREGATE(3,3,$B$6:B283)</f>
        <v>265</v>
      </c>
      <c r="B283" s="279" t="s">
        <v>907</v>
      </c>
      <c r="C283" s="242" t="s">
        <v>512</v>
      </c>
      <c r="D283" s="283">
        <v>1802008221178</v>
      </c>
      <c r="E283" s="283">
        <v>4658790007912</v>
      </c>
      <c r="F283" s="242" t="s">
        <v>908</v>
      </c>
      <c r="G283" s="270" t="s">
        <v>910</v>
      </c>
      <c r="H283" s="242" t="s">
        <v>1315</v>
      </c>
    </row>
    <row r="284" spans="1:8" s="52" customFormat="1" ht="15.75" x14ac:dyDescent="0.2">
      <c r="A284" s="278">
        <f>_xlfn.AGGREGATE(3,3,$B$6:B284)</f>
        <v>266</v>
      </c>
      <c r="B284" s="279" t="s">
        <v>911</v>
      </c>
      <c r="C284" s="242" t="s">
        <v>512</v>
      </c>
      <c r="D284" s="283">
        <v>1802008221192</v>
      </c>
      <c r="E284" s="283">
        <v>4658790007929</v>
      </c>
      <c r="F284" s="242" t="s">
        <v>912</v>
      </c>
      <c r="G284" s="270" t="s">
        <v>914</v>
      </c>
      <c r="H284" s="242" t="s">
        <v>1314</v>
      </c>
    </row>
    <row r="285" spans="1:8" s="118" customFormat="1" ht="15.75" x14ac:dyDescent="0.2">
      <c r="A285" s="278">
        <f>_xlfn.AGGREGATE(3,3,$B$6:B285)</f>
        <v>267</v>
      </c>
      <c r="B285" s="279" t="s">
        <v>915</v>
      </c>
      <c r="C285" s="242" t="s">
        <v>512</v>
      </c>
      <c r="D285" s="283">
        <v>1802008221208</v>
      </c>
      <c r="E285" s="283">
        <v>4658790007936</v>
      </c>
      <c r="F285" s="242" t="s">
        <v>916</v>
      </c>
      <c r="G285" s="270" t="s">
        <v>918</v>
      </c>
      <c r="H285" s="242" t="s">
        <v>1315</v>
      </c>
    </row>
    <row r="286" spans="1:8" s="52" customFormat="1" ht="19.5" customHeight="1" x14ac:dyDescent="0.2">
      <c r="A286" s="292">
        <f>_xlfn.AGGREGATE(3,3,$B$6:B286)</f>
        <v>267</v>
      </c>
      <c r="B286" s="293"/>
      <c r="C286" s="271"/>
      <c r="D286" s="294"/>
      <c r="E286" s="294"/>
      <c r="F286" s="271"/>
      <c r="G286" s="271">
        <v>0</v>
      </c>
      <c r="H286" s="303"/>
    </row>
    <row r="287" spans="1:8" s="52" customFormat="1" ht="15.75" x14ac:dyDescent="0.2">
      <c r="A287" s="278">
        <f>_xlfn.AGGREGATE(3,3,$B$6:B287)</f>
        <v>268</v>
      </c>
      <c r="B287" s="279" t="s">
        <v>920</v>
      </c>
      <c r="C287" s="242" t="s">
        <v>512</v>
      </c>
      <c r="D287" s="280">
        <v>1702008221096</v>
      </c>
      <c r="E287" s="280">
        <v>4658790008254</v>
      </c>
      <c r="F287" s="279" t="s">
        <v>921</v>
      </c>
      <c r="G287" s="270" t="s">
        <v>923</v>
      </c>
      <c r="H287" s="242" t="s">
        <v>1315</v>
      </c>
    </row>
    <row r="288" spans="1:8" s="52" customFormat="1" ht="15.75" x14ac:dyDescent="0.2">
      <c r="A288" s="278">
        <f>_xlfn.AGGREGATE(3,3,$B$6:B288)</f>
        <v>269</v>
      </c>
      <c r="B288" s="279" t="s">
        <v>924</v>
      </c>
      <c r="C288" s="242" t="s">
        <v>512</v>
      </c>
      <c r="D288" s="280">
        <v>1702008221102</v>
      </c>
      <c r="E288" s="280">
        <v>4658790008261</v>
      </c>
      <c r="F288" s="279" t="s">
        <v>925</v>
      </c>
      <c r="G288" s="270" t="s">
        <v>927</v>
      </c>
      <c r="H288" s="242" t="s">
        <v>1315</v>
      </c>
    </row>
    <row r="289" spans="1:8" s="52" customFormat="1" ht="19.5" customHeight="1" x14ac:dyDescent="0.2">
      <c r="A289" s="292">
        <f>_xlfn.AGGREGATE(3,3,$B$6:B289)</f>
        <v>269</v>
      </c>
      <c r="B289" s="293"/>
      <c r="C289" s="271"/>
      <c r="D289" s="294"/>
      <c r="E289" s="294"/>
      <c r="F289" s="271"/>
      <c r="G289" s="271">
        <v>0</v>
      </c>
      <c r="H289" s="303"/>
    </row>
    <row r="290" spans="1:8" s="52" customFormat="1" ht="15.75" x14ac:dyDescent="0.2">
      <c r="A290" s="278">
        <f>_xlfn.AGGREGATE(3,3,$B$6:B290)</f>
        <v>270</v>
      </c>
      <c r="B290" s="279" t="s">
        <v>929</v>
      </c>
      <c r="C290" s="242" t="s">
        <v>512</v>
      </c>
      <c r="D290" s="280">
        <v>1702008221157</v>
      </c>
      <c r="E290" s="280">
        <v>4658790008278</v>
      </c>
      <c r="F290" s="279" t="s">
        <v>930</v>
      </c>
      <c r="G290" s="270" t="s">
        <v>932</v>
      </c>
      <c r="H290" s="242" t="s">
        <v>1315</v>
      </c>
    </row>
    <row r="291" spans="1:8" s="52" customFormat="1" ht="15.75" x14ac:dyDescent="0.2">
      <c r="A291" s="278">
        <f>_xlfn.AGGREGATE(3,3,$B$6:B291)</f>
        <v>271</v>
      </c>
      <c r="B291" s="279" t="s">
        <v>933</v>
      </c>
      <c r="C291" s="242" t="s">
        <v>512</v>
      </c>
      <c r="D291" s="280">
        <v>1702008221164</v>
      </c>
      <c r="E291" s="280">
        <v>4658790008285</v>
      </c>
      <c r="F291" s="279" t="s">
        <v>934</v>
      </c>
      <c r="G291" s="270" t="s">
        <v>936</v>
      </c>
      <c r="H291" s="242" t="s">
        <v>1315</v>
      </c>
    </row>
    <row r="292" spans="1:8" s="52" customFormat="1" ht="15.75" x14ac:dyDescent="0.2">
      <c r="A292" s="278">
        <f>_xlfn.AGGREGATE(3,3,$B$6:B292)</f>
        <v>272</v>
      </c>
      <c r="B292" s="279" t="s">
        <v>937</v>
      </c>
      <c r="C292" s="242" t="s">
        <v>512</v>
      </c>
      <c r="D292" s="280">
        <v>1702008221171</v>
      </c>
      <c r="E292" s="280">
        <v>4658790008292</v>
      </c>
      <c r="F292" s="279" t="s">
        <v>938</v>
      </c>
      <c r="G292" s="270" t="s">
        <v>940</v>
      </c>
      <c r="H292" s="242" t="s">
        <v>1315</v>
      </c>
    </row>
    <row r="293" spans="1:8" s="52" customFormat="1" ht="19.5" customHeight="1" x14ac:dyDescent="0.2">
      <c r="A293" s="292">
        <f>_xlfn.AGGREGATE(3,3,$B$6:B293)</f>
        <v>272</v>
      </c>
      <c r="B293" s="293"/>
      <c r="C293" s="271"/>
      <c r="D293" s="294"/>
      <c r="E293" s="294"/>
      <c r="F293" s="271"/>
      <c r="G293" s="271">
        <v>0</v>
      </c>
      <c r="H293" s="303"/>
    </row>
    <row r="294" spans="1:8" s="52" customFormat="1" ht="15.75" x14ac:dyDescent="0.2">
      <c r="A294" s="278">
        <f>_xlfn.AGGREGATE(3,3,$B$6:B294)</f>
        <v>273</v>
      </c>
      <c r="B294" s="279" t="s">
        <v>942</v>
      </c>
      <c r="C294" s="242" t="s">
        <v>512</v>
      </c>
      <c r="D294" s="283">
        <v>4630017785148</v>
      </c>
      <c r="E294" s="283">
        <v>4658790009350</v>
      </c>
      <c r="F294" s="296" t="s">
        <v>943</v>
      </c>
      <c r="G294" s="270" t="s">
        <v>945</v>
      </c>
      <c r="H294" s="242" t="s">
        <v>1314</v>
      </c>
    </row>
    <row r="295" spans="1:8" s="52" customFormat="1" ht="15.75" x14ac:dyDescent="0.2">
      <c r="A295" s="278">
        <f>_xlfn.AGGREGATE(3,3,$B$6:B295)</f>
        <v>274</v>
      </c>
      <c r="B295" s="279" t="s">
        <v>946</v>
      </c>
      <c r="C295" s="242" t="s">
        <v>512</v>
      </c>
      <c r="D295" s="283">
        <v>4630017785131</v>
      </c>
      <c r="E295" s="283">
        <v>4658790009367</v>
      </c>
      <c r="F295" s="296" t="s">
        <v>947</v>
      </c>
      <c r="G295" s="270" t="s">
        <v>949</v>
      </c>
      <c r="H295" s="242" t="s">
        <v>1315</v>
      </c>
    </row>
    <row r="296" spans="1:8" s="52" customFormat="1" ht="15.75" x14ac:dyDescent="0.2">
      <c r="A296" s="278">
        <f>_xlfn.AGGREGATE(3,3,$B$6:B296)</f>
        <v>275</v>
      </c>
      <c r="B296" s="279" t="s">
        <v>950</v>
      </c>
      <c r="C296" s="242" t="s">
        <v>512</v>
      </c>
      <c r="D296" s="283">
        <v>4630017785124</v>
      </c>
      <c r="E296" s="283">
        <v>4658790009374</v>
      </c>
      <c r="F296" s="296" t="s">
        <v>951</v>
      </c>
      <c r="G296" s="270" t="s">
        <v>953</v>
      </c>
      <c r="H296" s="242" t="s">
        <v>1315</v>
      </c>
    </row>
    <row r="297" spans="1:8" s="52" customFormat="1" ht="15.75" x14ac:dyDescent="0.2">
      <c r="A297" s="278">
        <f>_xlfn.AGGREGATE(3,3,$B$6:B297)</f>
        <v>276</v>
      </c>
      <c r="B297" s="279" t="s">
        <v>954</v>
      </c>
      <c r="C297" s="242" t="s">
        <v>512</v>
      </c>
      <c r="D297" s="283">
        <v>4630017926992</v>
      </c>
      <c r="E297" s="283">
        <v>4658790009961</v>
      </c>
      <c r="F297" s="279" t="s">
        <v>955</v>
      </c>
      <c r="G297" s="270" t="s">
        <v>957</v>
      </c>
      <c r="H297" s="242" t="s">
        <v>1314</v>
      </c>
    </row>
    <row r="298" spans="1:8" s="52" customFormat="1" ht="19.5" customHeight="1" x14ac:dyDescent="0.2">
      <c r="A298" s="292">
        <f>_xlfn.AGGREGATE(3,3,$B$6:B298)</f>
        <v>276</v>
      </c>
      <c r="B298" s="293"/>
      <c r="C298" s="271"/>
      <c r="D298" s="294"/>
      <c r="E298" s="294"/>
      <c r="F298" s="271"/>
      <c r="G298" s="271">
        <v>0</v>
      </c>
      <c r="H298" s="303"/>
    </row>
    <row r="299" spans="1:8" s="52" customFormat="1" ht="15.75" x14ac:dyDescent="0.2">
      <c r="A299" s="278">
        <f>_xlfn.AGGREGATE(3,3,$B$6:B299)</f>
        <v>277</v>
      </c>
      <c r="B299" s="279" t="s">
        <v>959</v>
      </c>
      <c r="C299" s="242" t="s">
        <v>512</v>
      </c>
      <c r="D299" s="283">
        <v>4630017785179</v>
      </c>
      <c r="E299" s="283">
        <v>4658790009329</v>
      </c>
      <c r="F299" s="296" t="s">
        <v>960</v>
      </c>
      <c r="G299" s="270" t="s">
        <v>962</v>
      </c>
      <c r="H299" s="242" t="s">
        <v>1314</v>
      </c>
    </row>
    <row r="300" spans="1:8" s="118" customFormat="1" ht="15.75" x14ac:dyDescent="0.2">
      <c r="A300" s="278">
        <f>_xlfn.AGGREGATE(3,3,$B$6:B300)</f>
        <v>278</v>
      </c>
      <c r="B300" s="279" t="s">
        <v>963</v>
      </c>
      <c r="C300" s="242" t="s">
        <v>512</v>
      </c>
      <c r="D300" s="283">
        <v>4630017785162</v>
      </c>
      <c r="E300" s="283">
        <v>4658790009336</v>
      </c>
      <c r="F300" s="296" t="s">
        <v>964</v>
      </c>
      <c r="G300" s="270" t="s">
        <v>966</v>
      </c>
      <c r="H300" s="242" t="s">
        <v>1315</v>
      </c>
    </row>
    <row r="301" spans="1:8" s="52" customFormat="1" ht="15.75" x14ac:dyDescent="0.2">
      <c r="A301" s="278">
        <f>_xlfn.AGGREGATE(3,3,$B$6:B301)</f>
        <v>279</v>
      </c>
      <c r="B301" s="279" t="s">
        <v>967</v>
      </c>
      <c r="C301" s="242" t="s">
        <v>512</v>
      </c>
      <c r="D301" s="283">
        <v>4630017785155</v>
      </c>
      <c r="E301" s="283">
        <v>4658790009343</v>
      </c>
      <c r="F301" s="296" t="s">
        <v>968</v>
      </c>
      <c r="G301" s="270" t="s">
        <v>970</v>
      </c>
      <c r="H301" s="242" t="s">
        <v>1315</v>
      </c>
    </row>
    <row r="302" spans="1:8" s="52" customFormat="1" ht="15.75" x14ac:dyDescent="0.2">
      <c r="A302" s="278">
        <f>_xlfn.AGGREGATE(3,3,$B$6:B302)</f>
        <v>280</v>
      </c>
      <c r="B302" s="279" t="s">
        <v>971</v>
      </c>
      <c r="C302" s="242" t="s">
        <v>512</v>
      </c>
      <c r="D302" s="283">
        <v>4630017785032</v>
      </c>
      <c r="E302" s="283">
        <v>4658790009459</v>
      </c>
      <c r="F302" s="296" t="s">
        <v>972</v>
      </c>
      <c r="G302" s="270" t="s">
        <v>1207</v>
      </c>
      <c r="H302" s="242" t="s">
        <v>1314</v>
      </c>
    </row>
    <row r="303" spans="1:8" s="52" customFormat="1" ht="15.75" x14ac:dyDescent="0.2">
      <c r="A303" s="278">
        <f>_xlfn.AGGREGATE(3,3,$B$6:B303)</f>
        <v>281</v>
      </c>
      <c r="B303" s="279" t="s">
        <v>974</v>
      </c>
      <c r="C303" s="242" t="s">
        <v>512</v>
      </c>
      <c r="D303" s="283">
        <v>4630017785025</v>
      </c>
      <c r="E303" s="283">
        <v>4658790009466</v>
      </c>
      <c r="F303" s="296" t="s">
        <v>975</v>
      </c>
      <c r="G303" s="270" t="s">
        <v>1208</v>
      </c>
      <c r="H303" s="242" t="s">
        <v>1314</v>
      </c>
    </row>
    <row r="304" spans="1:8" s="52" customFormat="1" ht="19.5" customHeight="1" x14ac:dyDescent="0.2">
      <c r="A304" s="292">
        <f>_xlfn.AGGREGATE(3,3,$B$6:B304)</f>
        <v>281</v>
      </c>
      <c r="B304" s="293"/>
      <c r="C304" s="271"/>
      <c r="D304" s="294"/>
      <c r="E304" s="294"/>
      <c r="F304" s="271"/>
      <c r="G304" s="271">
        <v>0</v>
      </c>
      <c r="H304" s="303"/>
    </row>
    <row r="305" spans="1:8" s="52" customFormat="1" ht="15.75" x14ac:dyDescent="0.2">
      <c r="A305" s="278">
        <f>_xlfn.AGGREGATE(3,3,$B$6:B305)</f>
        <v>282</v>
      </c>
      <c r="B305" s="279" t="s">
        <v>978</v>
      </c>
      <c r="C305" s="242" t="s">
        <v>512</v>
      </c>
      <c r="D305" s="280">
        <v>4630017953530</v>
      </c>
      <c r="E305" s="280">
        <v>4658790010028</v>
      </c>
      <c r="F305" s="296" t="s">
        <v>979</v>
      </c>
      <c r="G305" s="270" t="s">
        <v>981</v>
      </c>
      <c r="H305" s="242" t="s">
        <v>1314</v>
      </c>
    </row>
    <row r="306" spans="1:8" s="52" customFormat="1" ht="15.75" x14ac:dyDescent="0.2">
      <c r="A306" s="278">
        <f>_xlfn.AGGREGATE(3,3,$B$6:B306)</f>
        <v>283</v>
      </c>
      <c r="B306" s="279" t="s">
        <v>982</v>
      </c>
      <c r="C306" s="242" t="s">
        <v>512</v>
      </c>
      <c r="D306" s="280">
        <v>4630017953547</v>
      </c>
      <c r="E306" s="280">
        <v>4658790010035</v>
      </c>
      <c r="F306" s="296" t="s">
        <v>983</v>
      </c>
      <c r="G306" s="270" t="s">
        <v>985</v>
      </c>
      <c r="H306" s="242" t="s">
        <v>1314</v>
      </c>
    </row>
    <row r="307" spans="1:8" s="52" customFormat="1" ht="15.75" x14ac:dyDescent="0.2">
      <c r="A307" s="278">
        <f>_xlfn.AGGREGATE(3,3,$B$6:B307)</f>
        <v>284</v>
      </c>
      <c r="B307" s="279" t="s">
        <v>986</v>
      </c>
      <c r="C307" s="242" t="s">
        <v>512</v>
      </c>
      <c r="D307" s="280">
        <v>4630017953554</v>
      </c>
      <c r="E307" s="280">
        <v>4658790010042</v>
      </c>
      <c r="F307" s="296" t="s">
        <v>987</v>
      </c>
      <c r="G307" s="270" t="s">
        <v>989</v>
      </c>
      <c r="H307" s="242" t="s">
        <v>1314</v>
      </c>
    </row>
    <row r="308" spans="1:8" s="52" customFormat="1" ht="15.75" x14ac:dyDescent="0.2">
      <c r="A308" s="278">
        <f>_xlfn.AGGREGATE(3,3,$B$6:B308)</f>
        <v>285</v>
      </c>
      <c r="B308" s="279" t="s">
        <v>990</v>
      </c>
      <c r="C308" s="242" t="s">
        <v>512</v>
      </c>
      <c r="D308" s="280">
        <v>4630017953561</v>
      </c>
      <c r="E308" s="280">
        <v>4658790010059</v>
      </c>
      <c r="F308" s="296" t="s">
        <v>991</v>
      </c>
      <c r="G308" s="270" t="s">
        <v>993</v>
      </c>
      <c r="H308" s="242" t="s">
        <v>1314</v>
      </c>
    </row>
    <row r="309" spans="1:8" s="52" customFormat="1" ht="15.75" x14ac:dyDescent="0.2">
      <c r="A309" s="278">
        <f>_xlfn.AGGREGATE(3,3,$B$6:B309)</f>
        <v>286</v>
      </c>
      <c r="B309" s="279" t="s">
        <v>994</v>
      </c>
      <c r="C309" s="242" t="s">
        <v>512</v>
      </c>
      <c r="D309" s="280">
        <v>4630017953578</v>
      </c>
      <c r="E309" s="280">
        <v>4658790010066</v>
      </c>
      <c r="F309" s="296" t="s">
        <v>995</v>
      </c>
      <c r="G309" s="270" t="s">
        <v>997</v>
      </c>
      <c r="H309" s="242" t="s">
        <v>1314</v>
      </c>
    </row>
    <row r="310" spans="1:8" s="52" customFormat="1" ht="15.75" x14ac:dyDescent="0.2">
      <c r="A310" s="278">
        <f>_xlfn.AGGREGATE(3,3,$B$6:B310)</f>
        <v>287</v>
      </c>
      <c r="B310" s="279" t="s">
        <v>998</v>
      </c>
      <c r="C310" s="242" t="s">
        <v>512</v>
      </c>
      <c r="D310" s="280">
        <v>4630017953585</v>
      </c>
      <c r="E310" s="280">
        <v>4658790010073</v>
      </c>
      <c r="F310" s="296" t="s">
        <v>999</v>
      </c>
      <c r="G310" s="270" t="s">
        <v>1001</v>
      </c>
      <c r="H310" s="242" t="s">
        <v>1314</v>
      </c>
    </row>
    <row r="311" spans="1:8" s="52" customFormat="1" ht="15.75" x14ac:dyDescent="0.2">
      <c r="A311" s="278">
        <f>_xlfn.AGGREGATE(3,3,$B$6:B311)</f>
        <v>288</v>
      </c>
      <c r="B311" s="279" t="s">
        <v>1002</v>
      </c>
      <c r="C311" s="242" t="s">
        <v>512</v>
      </c>
      <c r="D311" s="280">
        <v>4630017953592</v>
      </c>
      <c r="E311" s="280">
        <v>4658790010080</v>
      </c>
      <c r="F311" s="296" t="s">
        <v>1003</v>
      </c>
      <c r="G311" s="270" t="s">
        <v>1005</v>
      </c>
      <c r="H311" s="242" t="s">
        <v>1315</v>
      </c>
    </row>
    <row r="312" spans="1:8" s="52" customFormat="1" ht="15.75" x14ac:dyDescent="0.2">
      <c r="A312" s="278">
        <f>_xlfn.AGGREGATE(3,3,$B$6:B312)</f>
        <v>289</v>
      </c>
      <c r="B312" s="279" t="s">
        <v>1006</v>
      </c>
      <c r="C312" s="242" t="s">
        <v>512</v>
      </c>
      <c r="D312" s="280">
        <v>4630017953608</v>
      </c>
      <c r="E312" s="280">
        <v>4658790010097</v>
      </c>
      <c r="F312" s="296" t="s">
        <v>1007</v>
      </c>
      <c r="G312" s="270" t="s">
        <v>1009</v>
      </c>
      <c r="H312" s="242" t="s">
        <v>1315</v>
      </c>
    </row>
    <row r="313" spans="1:8" s="52" customFormat="1" ht="15.75" x14ac:dyDescent="0.2">
      <c r="A313" s="278">
        <f>_xlfn.AGGREGATE(3,3,$B$6:B313)</f>
        <v>290</v>
      </c>
      <c r="B313" s="279" t="s">
        <v>1010</v>
      </c>
      <c r="C313" s="242" t="s">
        <v>512</v>
      </c>
      <c r="D313" s="280">
        <v>4630017953615</v>
      </c>
      <c r="E313" s="280">
        <v>4658790010103</v>
      </c>
      <c r="F313" s="296" t="s">
        <v>1011</v>
      </c>
      <c r="G313" s="270" t="s">
        <v>1013</v>
      </c>
      <c r="H313" s="242" t="s">
        <v>1314</v>
      </c>
    </row>
    <row r="314" spans="1:8" s="52" customFormat="1" ht="19.5" customHeight="1" x14ac:dyDescent="0.2">
      <c r="A314" s="292">
        <f>_xlfn.AGGREGATE(3,3,$B$6:B314)</f>
        <v>290</v>
      </c>
      <c r="B314" s="293"/>
      <c r="C314" s="271"/>
      <c r="D314" s="294"/>
      <c r="E314" s="294"/>
      <c r="F314" s="271"/>
      <c r="G314" s="271">
        <v>0</v>
      </c>
      <c r="H314" s="303"/>
    </row>
    <row r="315" spans="1:8" s="52" customFormat="1" ht="15.75" x14ac:dyDescent="0.2">
      <c r="A315" s="278">
        <f>_xlfn.AGGREGATE(3,3,$B$6:B315)</f>
        <v>291</v>
      </c>
      <c r="B315" s="279" t="s">
        <v>1015</v>
      </c>
      <c r="C315" s="242" t="s">
        <v>512</v>
      </c>
      <c r="D315" s="283">
        <v>4630017785001</v>
      </c>
      <c r="E315" s="283">
        <v>4658790009480</v>
      </c>
      <c r="F315" s="296" t="s">
        <v>1016</v>
      </c>
      <c r="G315" s="270" t="s">
        <v>1017</v>
      </c>
      <c r="H315" s="242" t="s">
        <v>1314</v>
      </c>
    </row>
    <row r="316" spans="1:8" s="52" customFormat="1" ht="15.75" x14ac:dyDescent="0.2">
      <c r="A316" s="278">
        <f>_xlfn.AGGREGATE(3,3,$B$6:B316)</f>
        <v>292</v>
      </c>
      <c r="B316" s="279" t="s">
        <v>1018</v>
      </c>
      <c r="C316" s="242" t="s">
        <v>512</v>
      </c>
      <c r="D316" s="283">
        <v>4630017784998</v>
      </c>
      <c r="E316" s="283">
        <v>4658790009497</v>
      </c>
      <c r="F316" s="296" t="s">
        <v>1019</v>
      </c>
      <c r="G316" s="270" t="s">
        <v>1020</v>
      </c>
      <c r="H316" s="242" t="s">
        <v>1314</v>
      </c>
    </row>
    <row r="317" spans="1:8" s="52" customFormat="1" ht="15.75" x14ac:dyDescent="0.2">
      <c r="A317" s="278">
        <f>_xlfn.AGGREGATE(3,3,$B$6:B317)</f>
        <v>293</v>
      </c>
      <c r="B317" s="279" t="s">
        <v>1021</v>
      </c>
      <c r="C317" s="242" t="s">
        <v>512</v>
      </c>
      <c r="D317" s="283">
        <v>4630017785056</v>
      </c>
      <c r="E317" s="283">
        <v>4658790009435</v>
      </c>
      <c r="F317" s="296" t="s">
        <v>1022</v>
      </c>
      <c r="G317" s="270" t="s">
        <v>1024</v>
      </c>
      <c r="H317" s="242" t="s">
        <v>1315</v>
      </c>
    </row>
    <row r="318" spans="1:8" s="52" customFormat="1" ht="15.75" x14ac:dyDescent="0.2">
      <c r="A318" s="278">
        <f>_xlfn.AGGREGATE(3,3,$B$6:B318)</f>
        <v>294</v>
      </c>
      <c r="B318" s="279" t="s">
        <v>1025</v>
      </c>
      <c r="C318" s="242" t="s">
        <v>512</v>
      </c>
      <c r="D318" s="283">
        <v>4630017785049</v>
      </c>
      <c r="E318" s="283">
        <v>4658790009442</v>
      </c>
      <c r="F318" s="279" t="s">
        <v>1026</v>
      </c>
      <c r="G318" s="270" t="s">
        <v>1028</v>
      </c>
      <c r="H318" s="242" t="s">
        <v>1314</v>
      </c>
    </row>
    <row r="319" spans="1:8" s="52" customFormat="1" ht="15.75" x14ac:dyDescent="0.2">
      <c r="A319" s="278">
        <f>_xlfn.AGGREGATE(3,3,$B$6:B319)</f>
        <v>295</v>
      </c>
      <c r="B319" s="279" t="s">
        <v>1029</v>
      </c>
      <c r="C319" s="242" t="s">
        <v>512</v>
      </c>
      <c r="D319" s="283">
        <v>4630017785100</v>
      </c>
      <c r="E319" s="283">
        <v>4658790009398</v>
      </c>
      <c r="F319" s="279" t="s">
        <v>1030</v>
      </c>
      <c r="G319" s="270" t="s">
        <v>1032</v>
      </c>
      <c r="H319" s="242" t="s">
        <v>1314</v>
      </c>
    </row>
    <row r="320" spans="1:8" s="52" customFormat="1" ht="15.75" x14ac:dyDescent="0.2">
      <c r="A320" s="278">
        <f>_xlfn.AGGREGATE(3,3,$B$6:B320)</f>
        <v>296</v>
      </c>
      <c r="B320" s="279" t="s">
        <v>1033</v>
      </c>
      <c r="C320" s="242" t="s">
        <v>512</v>
      </c>
      <c r="D320" s="283">
        <v>4630017785186</v>
      </c>
      <c r="E320" s="283">
        <v>4658790009312</v>
      </c>
      <c r="F320" s="279" t="s">
        <v>1034</v>
      </c>
      <c r="G320" s="270" t="s">
        <v>1036</v>
      </c>
      <c r="H320" s="242" t="s">
        <v>1315</v>
      </c>
    </row>
    <row r="321" spans="1:8" s="118" customFormat="1" ht="15.75" x14ac:dyDescent="0.2">
      <c r="A321" s="278">
        <f>_xlfn.AGGREGATE(3,3,$B$6:B321)</f>
        <v>297</v>
      </c>
      <c r="B321" s="279" t="s">
        <v>1037</v>
      </c>
      <c r="C321" s="242" t="s">
        <v>512</v>
      </c>
      <c r="D321" s="283">
        <v>4630017926961</v>
      </c>
      <c r="E321" s="283">
        <v>4658790009930</v>
      </c>
      <c r="F321" s="279" t="s">
        <v>1038</v>
      </c>
      <c r="G321" s="270" t="s">
        <v>1040</v>
      </c>
      <c r="H321" s="242" t="s">
        <v>1313</v>
      </c>
    </row>
    <row r="322" spans="1:8" s="118" customFormat="1" ht="15.75" x14ac:dyDescent="0.2">
      <c r="A322" s="278">
        <f>_xlfn.AGGREGATE(3,3,$B$6:B322)</f>
        <v>298</v>
      </c>
      <c r="B322" s="279" t="s">
        <v>1041</v>
      </c>
      <c r="C322" s="242" t="s">
        <v>512</v>
      </c>
      <c r="D322" s="283">
        <v>4630017926978</v>
      </c>
      <c r="E322" s="283">
        <v>4658790009947</v>
      </c>
      <c r="F322" s="279" t="s">
        <v>1042</v>
      </c>
      <c r="G322" s="270" t="s">
        <v>1044</v>
      </c>
      <c r="H322" s="242" t="s">
        <v>1314</v>
      </c>
    </row>
    <row r="323" spans="1:8" s="118" customFormat="1" ht="15.75" x14ac:dyDescent="0.2">
      <c r="A323" s="278">
        <f>_xlfn.AGGREGATE(3,3,$B$6:B323)</f>
        <v>299</v>
      </c>
      <c r="B323" s="279" t="s">
        <v>1045</v>
      </c>
      <c r="C323" s="242" t="s">
        <v>512</v>
      </c>
      <c r="D323" s="283">
        <v>4630017926985</v>
      </c>
      <c r="E323" s="283">
        <v>4658790009954</v>
      </c>
      <c r="F323" s="279" t="s">
        <v>1046</v>
      </c>
      <c r="G323" s="270" t="s">
        <v>1048</v>
      </c>
      <c r="H323" s="242" t="s">
        <v>1314</v>
      </c>
    </row>
    <row r="324" spans="1:8" s="118" customFormat="1" ht="15.75" x14ac:dyDescent="0.2">
      <c r="A324" s="278">
        <f>_xlfn.AGGREGATE(3,3,$B$6:B324)</f>
        <v>300</v>
      </c>
      <c r="B324" s="287" t="s">
        <v>1049</v>
      </c>
      <c r="C324" s="243" t="s">
        <v>512</v>
      </c>
      <c r="D324" s="289">
        <v>4650017920875</v>
      </c>
      <c r="E324" s="289">
        <v>4658790010264</v>
      </c>
      <c r="F324" s="287" t="s">
        <v>1050</v>
      </c>
      <c r="G324" s="265" t="s">
        <v>1051</v>
      </c>
      <c r="H324" s="242" t="s">
        <v>1314</v>
      </c>
    </row>
    <row r="325" spans="1:8" s="118" customFormat="1" ht="15.75" x14ac:dyDescent="0.2">
      <c r="A325" s="278">
        <f>_xlfn.AGGREGATE(3,3,$B$6:B325)</f>
        <v>301</v>
      </c>
      <c r="B325" s="287" t="s">
        <v>1052</v>
      </c>
      <c r="C325" s="243" t="s">
        <v>512</v>
      </c>
      <c r="D325" s="289">
        <v>4650017920882</v>
      </c>
      <c r="E325" s="289">
        <v>4658790010271</v>
      </c>
      <c r="F325" s="287" t="s">
        <v>1053</v>
      </c>
      <c r="G325" s="265" t="s">
        <v>1054</v>
      </c>
      <c r="H325" s="242" t="s">
        <v>1314</v>
      </c>
    </row>
    <row r="326" spans="1:8" s="118" customFormat="1" ht="19.5" customHeight="1" x14ac:dyDescent="0.2">
      <c r="A326" s="292">
        <f>_xlfn.AGGREGATE(3,3,$B$6:B326)</f>
        <v>301</v>
      </c>
      <c r="B326" s="293"/>
      <c r="C326" s="271"/>
      <c r="D326" s="294"/>
      <c r="E326" s="294"/>
      <c r="F326" s="271"/>
      <c r="G326" s="271">
        <v>0</v>
      </c>
      <c r="H326" s="303"/>
    </row>
    <row r="327" spans="1:8" s="118" customFormat="1" ht="15.75" x14ac:dyDescent="0.2">
      <c r="A327" s="278">
        <f>_xlfn.AGGREGATE(3,3,$B$6:B327)</f>
        <v>302</v>
      </c>
      <c r="B327" s="279" t="s">
        <v>1056</v>
      </c>
      <c r="C327" s="242" t="s">
        <v>512</v>
      </c>
      <c r="D327" s="283">
        <v>1802008221383</v>
      </c>
      <c r="E327" s="283">
        <v>4658790008193</v>
      </c>
      <c r="F327" s="279" t="s">
        <v>1057</v>
      </c>
      <c r="G327" s="270" t="s">
        <v>1058</v>
      </c>
      <c r="H327" s="242" t="s">
        <v>1315</v>
      </c>
    </row>
    <row r="328" spans="1:8" s="118" customFormat="1" ht="15.75" x14ac:dyDescent="0.2">
      <c r="A328" s="278">
        <f>_xlfn.AGGREGATE(3,3,$B$6:B328)</f>
        <v>303</v>
      </c>
      <c r="B328" s="279" t="s">
        <v>1059</v>
      </c>
      <c r="C328" s="242" t="s">
        <v>512</v>
      </c>
      <c r="D328" s="283">
        <v>1802008221376</v>
      </c>
      <c r="E328" s="283">
        <v>4658790008186</v>
      </c>
      <c r="F328" s="279" t="s">
        <v>1060</v>
      </c>
      <c r="G328" s="270" t="s">
        <v>1061</v>
      </c>
      <c r="H328" s="242" t="s">
        <v>1315</v>
      </c>
    </row>
    <row r="329" spans="1:8" s="52" customFormat="1" ht="15.75" x14ac:dyDescent="0.2">
      <c r="A329" s="278">
        <f>_xlfn.AGGREGATE(3,3,$B$6:B329)</f>
        <v>304</v>
      </c>
      <c r="B329" s="279" t="s">
        <v>1062</v>
      </c>
      <c r="C329" s="242" t="s">
        <v>512</v>
      </c>
      <c r="D329" s="283">
        <v>1802008221369</v>
      </c>
      <c r="E329" s="283">
        <v>4658790008179</v>
      </c>
      <c r="F329" s="279" t="s">
        <v>1063</v>
      </c>
      <c r="G329" s="270" t="s">
        <v>1064</v>
      </c>
      <c r="H329" s="242" t="s">
        <v>1314</v>
      </c>
    </row>
    <row r="330" spans="1:8" s="52" customFormat="1" ht="15.75" x14ac:dyDescent="0.2">
      <c r="A330" s="278">
        <f>_xlfn.AGGREGATE(3,3,$B$6:B330)</f>
        <v>305</v>
      </c>
      <c r="B330" s="279" t="s">
        <v>1065</v>
      </c>
      <c r="C330" s="242" t="s">
        <v>512</v>
      </c>
      <c r="D330" s="280">
        <v>1802008221345</v>
      </c>
      <c r="E330" s="280">
        <v>4658790008162</v>
      </c>
      <c r="F330" s="279" t="s">
        <v>1066</v>
      </c>
      <c r="G330" s="270" t="s">
        <v>1067</v>
      </c>
      <c r="H330" s="242" t="s">
        <v>1314</v>
      </c>
    </row>
    <row r="331" spans="1:8" s="52" customFormat="1" ht="15.75" x14ac:dyDescent="0.2">
      <c r="A331" s="278">
        <f>_xlfn.AGGREGATE(3,3,$B$6:B331)</f>
        <v>306</v>
      </c>
      <c r="B331" s="279" t="s">
        <v>1068</v>
      </c>
      <c r="C331" s="242" t="s">
        <v>512</v>
      </c>
      <c r="D331" s="283">
        <v>1802008221338</v>
      </c>
      <c r="E331" s="283">
        <v>4658790008155</v>
      </c>
      <c r="F331" s="279" t="s">
        <v>1069</v>
      </c>
      <c r="G331" s="270" t="s">
        <v>1070</v>
      </c>
      <c r="H331" s="242" t="s">
        <v>1315</v>
      </c>
    </row>
    <row r="332" spans="1:8" s="52" customFormat="1" ht="19.5" customHeight="1" x14ac:dyDescent="0.2">
      <c r="A332" s="292">
        <f>_xlfn.AGGREGATE(3,3,$B$6:B332)</f>
        <v>306</v>
      </c>
      <c r="B332" s="293"/>
      <c r="C332" s="271"/>
      <c r="D332" s="294"/>
      <c r="E332" s="294"/>
      <c r="F332" s="271"/>
      <c r="G332" s="271">
        <v>0</v>
      </c>
      <c r="H332" s="303"/>
    </row>
    <row r="333" spans="1:8" s="52" customFormat="1" ht="21.75" customHeight="1" x14ac:dyDescent="0.2">
      <c r="A333" s="278">
        <f>_xlfn.AGGREGATE(3,3,$B$6:B333)</f>
        <v>307</v>
      </c>
      <c r="B333" s="279" t="s">
        <v>1072</v>
      </c>
      <c r="C333" s="242" t="s">
        <v>512</v>
      </c>
      <c r="D333" s="283">
        <v>1802008221284</v>
      </c>
      <c r="E333" s="283">
        <v>4658790008216</v>
      </c>
      <c r="F333" s="279" t="s">
        <v>1073</v>
      </c>
      <c r="G333" s="270" t="s">
        <v>1075</v>
      </c>
      <c r="H333" s="242" t="s">
        <v>1314</v>
      </c>
    </row>
    <row r="334" spans="1:8" s="52" customFormat="1" ht="15.75" x14ac:dyDescent="0.2">
      <c r="A334" s="278">
        <f>_xlfn.AGGREGATE(3,3,$B$6:B334)</f>
        <v>308</v>
      </c>
      <c r="B334" s="279" t="s">
        <v>1076</v>
      </c>
      <c r="C334" s="242" t="s">
        <v>512</v>
      </c>
      <c r="D334" s="283">
        <v>1802008221277</v>
      </c>
      <c r="E334" s="283">
        <v>4658790008223</v>
      </c>
      <c r="F334" s="279" t="s">
        <v>1077</v>
      </c>
      <c r="G334" s="270" t="s">
        <v>1078</v>
      </c>
      <c r="H334" s="242" t="s">
        <v>1315</v>
      </c>
    </row>
    <row r="335" spans="1:8" s="52" customFormat="1" ht="15.75" x14ac:dyDescent="0.2">
      <c r="A335" s="278">
        <f>_xlfn.AGGREGATE(3,3,$B$6:B335)</f>
        <v>309</v>
      </c>
      <c r="B335" s="279" t="s">
        <v>1079</v>
      </c>
      <c r="C335" s="242" t="s">
        <v>512</v>
      </c>
      <c r="D335" s="283">
        <v>1802008221291</v>
      </c>
      <c r="E335" s="283">
        <v>4658790008230</v>
      </c>
      <c r="F335" s="279" t="s">
        <v>1080</v>
      </c>
      <c r="G335" s="270" t="s">
        <v>1081</v>
      </c>
      <c r="H335" s="242" t="s">
        <v>1315</v>
      </c>
    </row>
    <row r="336" spans="1:8" s="52" customFormat="1" ht="15.75" x14ac:dyDescent="0.2">
      <c r="A336" s="278">
        <f>_xlfn.AGGREGATE(3,3,$B$6:B336)</f>
        <v>310</v>
      </c>
      <c r="B336" s="279" t="s">
        <v>1082</v>
      </c>
      <c r="C336" s="242" t="s">
        <v>512</v>
      </c>
      <c r="D336" s="283">
        <v>1802008221260</v>
      </c>
      <c r="E336" s="283">
        <v>4658790008209</v>
      </c>
      <c r="F336" s="279" t="s">
        <v>1083</v>
      </c>
      <c r="G336" s="270" t="s">
        <v>1084</v>
      </c>
      <c r="H336" s="242" t="s">
        <v>1314</v>
      </c>
    </row>
    <row r="337" spans="1:8" s="52" customFormat="1" ht="19.5" customHeight="1" x14ac:dyDescent="0.2">
      <c r="A337" s="292">
        <f>_xlfn.AGGREGATE(3,3,$B$6:B337)</f>
        <v>310</v>
      </c>
      <c r="B337" s="293"/>
      <c r="C337" s="271"/>
      <c r="D337" s="294"/>
      <c r="E337" s="294"/>
      <c r="F337" s="271"/>
      <c r="G337" s="271">
        <v>0</v>
      </c>
      <c r="H337" s="303"/>
    </row>
    <row r="338" spans="1:8" s="52" customFormat="1" ht="15.75" x14ac:dyDescent="0.2">
      <c r="A338" s="278">
        <f>_xlfn.AGGREGATE(3,3,$B$6:B338)</f>
        <v>311</v>
      </c>
      <c r="B338" s="279" t="s">
        <v>1086</v>
      </c>
      <c r="C338" s="242" t="s">
        <v>512</v>
      </c>
      <c r="D338" s="280">
        <v>1802008221871</v>
      </c>
      <c r="E338" s="280">
        <v>4658790008360</v>
      </c>
      <c r="F338" s="279" t="s">
        <v>1087</v>
      </c>
      <c r="G338" s="270" t="s">
        <v>1088</v>
      </c>
      <c r="H338" s="278">
        <v>8708509909</v>
      </c>
    </row>
    <row r="339" spans="1:8" s="52" customFormat="1" ht="15.75" x14ac:dyDescent="0.2">
      <c r="A339" s="278">
        <f>_xlfn.AGGREGATE(3,3,$B$6:B339)</f>
        <v>312</v>
      </c>
      <c r="B339" s="279" t="s">
        <v>1089</v>
      </c>
      <c r="C339" s="242" t="s">
        <v>512</v>
      </c>
      <c r="D339" s="280">
        <v>1802008221864</v>
      </c>
      <c r="E339" s="280">
        <v>4658790008353</v>
      </c>
      <c r="F339" s="279" t="s">
        <v>1090</v>
      </c>
      <c r="G339" s="270" t="s">
        <v>1091</v>
      </c>
      <c r="H339" s="278">
        <v>8708509909</v>
      </c>
    </row>
    <row r="340" spans="1:8" s="52" customFormat="1" ht="20.25" x14ac:dyDescent="0.2">
      <c r="A340" s="292"/>
      <c r="B340" s="293"/>
      <c r="C340" s="271"/>
      <c r="D340" s="294"/>
      <c r="E340" s="294"/>
      <c r="F340" s="271"/>
      <c r="G340" s="271"/>
      <c r="H340" s="297"/>
    </row>
    <row r="341" spans="1:8" s="52" customFormat="1" ht="43.5" customHeight="1" x14ac:dyDescent="0.2">
      <c r="A341" s="298"/>
      <c r="B341" s="279"/>
      <c r="C341" s="298"/>
      <c r="D341" s="298"/>
      <c r="E341" s="298"/>
      <c r="F341" s="298"/>
      <c r="G341" s="298"/>
      <c r="H341" s="299"/>
    </row>
    <row r="342" spans="1:8" s="52" customFormat="1" ht="19.5" customHeight="1" x14ac:dyDescent="0.2">
      <c r="A342" s="272"/>
      <c r="B342" s="242"/>
      <c r="C342" s="272"/>
      <c r="D342" s="272"/>
      <c r="E342" s="272"/>
      <c r="F342" s="272"/>
      <c r="G342" s="272"/>
      <c r="H342" s="300"/>
    </row>
    <row r="343" spans="1:8" s="52" customFormat="1" ht="19.5" customHeight="1" x14ac:dyDescent="0.2">
      <c r="A343" s="272"/>
      <c r="B343" s="242"/>
      <c r="C343" s="272"/>
      <c r="D343" s="272"/>
      <c r="E343" s="272"/>
      <c r="F343" s="272"/>
      <c r="G343" s="272"/>
      <c r="H343" s="300"/>
    </row>
    <row r="344" spans="1:8" s="52" customFormat="1" ht="19.5" customHeight="1" x14ac:dyDescent="0.2">
      <c r="A344" s="272"/>
      <c r="B344" s="242"/>
      <c r="C344" s="272"/>
      <c r="D344" s="272"/>
      <c r="E344" s="272"/>
      <c r="F344" s="272"/>
      <c r="G344" s="272"/>
      <c r="H344" s="300"/>
    </row>
    <row r="345" spans="1:8" s="52" customFormat="1" ht="19.5" customHeight="1" x14ac:dyDescent="0.2">
      <c r="A345" s="272"/>
      <c r="B345" s="242"/>
      <c r="C345" s="272"/>
      <c r="D345" s="272"/>
      <c r="E345" s="272"/>
      <c r="F345" s="272"/>
      <c r="G345" s="272"/>
      <c r="H345" s="300"/>
    </row>
    <row r="346" spans="1:8" s="52" customFormat="1" ht="37.5" customHeight="1" x14ac:dyDescent="0.2">
      <c r="A346" s="64"/>
      <c r="B346" s="65"/>
      <c r="C346" s="67"/>
      <c r="D346" s="67"/>
      <c r="E346" s="67"/>
      <c r="F346" s="67"/>
      <c r="G346" s="67"/>
      <c r="H346" s="66"/>
    </row>
    <row r="347" spans="1:8" s="52" customFormat="1" ht="37.5" customHeight="1" x14ac:dyDescent="0.2">
      <c r="A347" s="64"/>
      <c r="B347" s="65"/>
      <c r="C347" s="67"/>
      <c r="D347" s="67"/>
      <c r="E347" s="67"/>
      <c r="F347" s="67"/>
      <c r="G347" s="67"/>
      <c r="H347" s="66"/>
    </row>
    <row r="348" spans="1:8" s="52" customFormat="1" ht="23.25" x14ac:dyDescent="0.2">
      <c r="A348" s="64"/>
      <c r="B348" s="65"/>
      <c r="C348" s="67"/>
      <c r="D348" s="67"/>
      <c r="E348" s="67"/>
      <c r="F348" s="67"/>
      <c r="G348" s="67"/>
      <c r="H348" s="66"/>
    </row>
  </sheetData>
  <autoFilter ref="A5:H347" xr:uid="{00000000-0001-0000-0100-000000000000}"/>
  <conditionalFormatting sqref="D6:D160 D173:D340">
    <cfRule type="duplicateValues" dxfId="10" priority="4"/>
  </conditionalFormatting>
  <conditionalFormatting sqref="D161:D164 D166:D172 D165:E165">
    <cfRule type="duplicateValues" dxfId="9" priority="8"/>
  </conditionalFormatting>
  <conditionalFormatting sqref="E161:E164 E166:E172">
    <cfRule type="duplicateValues" dxfId="8" priority="9"/>
  </conditionalFormatting>
  <conditionalFormatting sqref="E173:E199 E202 E6:E160 E205:E340">
    <cfRule type="duplicateValues" dxfId="7" priority="2"/>
  </conditionalFormatting>
  <conditionalFormatting sqref="G6:H6 G7:G292 H7:H339 G294:G339 G340:H354">
    <cfRule type="expression" dxfId="6" priority="20">
      <formula>#REF!="*"</formula>
    </cfRule>
  </conditionalFormatting>
  <pageMargins left="0.32013888888888897" right="0.32013888888888897" top="0.32013888888888897" bottom="0.32013888888888897" header="0.511811023622047" footer="0.511811023622047"/>
  <pageSetup paperSize="9" scale="41" fitToHeight="5" orientation="landscape" useFirstPageNumber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5AFA4-49F3-4C58-82E5-08E8D6B9EE41}">
  <sheetPr>
    <pageSetUpPr fitToPage="1"/>
  </sheetPr>
  <dimension ref="A1:R344"/>
  <sheetViews>
    <sheetView showZeros="0" zoomScale="70" zoomScaleNormal="70" zoomScaleSheetLayoutView="85" workbookViewId="0">
      <selection activeCell="A163" sqref="A163:M181"/>
    </sheetView>
  </sheetViews>
  <sheetFormatPr defaultColWidth="1.140625" defaultRowHeight="22.5" x14ac:dyDescent="0.2"/>
  <cols>
    <col min="1" max="1" width="9" style="3" customWidth="1"/>
    <col min="2" max="2" width="18.7109375" style="4" customWidth="1"/>
    <col min="3" max="3" width="29.140625" style="5" customWidth="1"/>
    <col min="4" max="4" width="46" style="6" customWidth="1"/>
    <col min="5" max="5" width="7.140625" style="7" customWidth="1"/>
    <col min="6" max="6" width="21.85546875" style="7" customWidth="1"/>
    <col min="7" max="7" width="17.28515625" style="7" customWidth="1"/>
    <col min="8" max="8" width="86.140625" style="7" customWidth="1"/>
    <col min="9" max="9" width="15.7109375" style="5" customWidth="1"/>
    <col min="10" max="10" width="15.7109375" style="8" customWidth="1"/>
    <col min="11" max="11" width="15.7109375" style="134" customWidth="1"/>
    <col min="12" max="12" width="15.7109375" style="3" customWidth="1"/>
    <col min="13" max="13" width="15.7109375" style="8" customWidth="1"/>
    <col min="14" max="18" width="11" style="2" customWidth="1"/>
    <col min="19" max="16384" width="1.140625" style="2"/>
  </cols>
  <sheetData>
    <row r="1" spans="1:15" ht="30" x14ac:dyDescent="0.2">
      <c r="A1" s="137" t="s">
        <v>1139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5"/>
    </row>
    <row r="7" spans="1:15" ht="45" customHeight="1" x14ac:dyDescent="0.2">
      <c r="C7" s="136" t="s">
        <v>1140</v>
      </c>
      <c r="G7" s="138" t="str">
        <f>'Бланк заказа с НДС'!N4</f>
        <v>Цена с 01.07.2026</v>
      </c>
      <c r="H7" s="138"/>
      <c r="I7" s="138"/>
    </row>
    <row r="8" spans="1:15" s="114" customFormat="1" ht="28.5" customHeight="1" x14ac:dyDescent="0.3">
      <c r="A8" s="126">
        <v>1</v>
      </c>
      <c r="B8" s="126">
        <v>2</v>
      </c>
      <c r="C8" s="126">
        <v>2</v>
      </c>
      <c r="D8" s="126">
        <v>4</v>
      </c>
      <c r="E8" s="126">
        <v>5</v>
      </c>
      <c r="F8" s="126">
        <v>6</v>
      </c>
      <c r="G8" s="126">
        <v>3</v>
      </c>
      <c r="H8" s="126">
        <v>4</v>
      </c>
      <c r="I8" s="126">
        <v>5</v>
      </c>
      <c r="J8" s="126">
        <v>6</v>
      </c>
      <c r="K8" s="126">
        <v>7</v>
      </c>
      <c r="L8" s="126">
        <v>8</v>
      </c>
      <c r="M8" s="126">
        <v>9</v>
      </c>
      <c r="N8" s="23"/>
      <c r="O8" s="23"/>
    </row>
    <row r="9" spans="1:15" s="115" customFormat="1" ht="78.75" customHeight="1" x14ac:dyDescent="0.2">
      <c r="A9" s="127" t="s">
        <v>1</v>
      </c>
      <c r="B9" s="127" t="s">
        <v>2</v>
      </c>
      <c r="C9" s="127" t="s">
        <v>3</v>
      </c>
      <c r="D9" s="127" t="s">
        <v>4</v>
      </c>
      <c r="E9" s="127"/>
      <c r="F9" s="127" t="s">
        <v>5</v>
      </c>
      <c r="G9" s="127" t="s">
        <v>6</v>
      </c>
      <c r="H9" s="127" t="s">
        <v>7</v>
      </c>
      <c r="I9" s="127" t="s">
        <v>1134</v>
      </c>
      <c r="J9" s="127" t="s">
        <v>1135</v>
      </c>
      <c r="K9" s="127" t="s">
        <v>1136</v>
      </c>
      <c r="L9" s="127" t="s">
        <v>1137</v>
      </c>
      <c r="M9" s="127" t="s">
        <v>1138</v>
      </c>
      <c r="N9" s="27"/>
      <c r="O9" s="27"/>
    </row>
    <row r="10" spans="1:15" s="116" customFormat="1" ht="22.5" customHeight="1" x14ac:dyDescent="0.2">
      <c r="A10" s="128"/>
      <c r="B10" s="129"/>
      <c r="C10" s="130"/>
      <c r="D10" s="131"/>
      <c r="E10" s="130"/>
      <c r="F10" s="130"/>
      <c r="G10" s="130"/>
      <c r="H10" s="132"/>
      <c r="I10" s="133"/>
      <c r="J10" s="133"/>
      <c r="K10" s="125"/>
      <c r="L10" s="133"/>
      <c r="M10" s="133"/>
      <c r="N10" s="35"/>
      <c r="O10" s="35"/>
    </row>
    <row r="11" spans="1:15" s="52" customFormat="1" ht="20.25" customHeight="1" x14ac:dyDescent="0.2">
      <c r="A11" s="122">
        <f>_xlfn.AGGREGATE(3,3,$B$11:B11)</f>
        <v>1</v>
      </c>
      <c r="B11" s="123" t="str">
        <f>'Бланк заказа с НДС'!B6</f>
        <v>ТЛТ00003768</v>
      </c>
      <c r="C11" s="123" t="str">
        <f>'Бланк заказа с НДС'!F6</f>
        <v>2101-2904082</v>
      </c>
      <c r="D11" s="123">
        <f>'Бланк заказа с НДС'!G6</f>
        <v>21012904082</v>
      </c>
      <c r="E11" s="123" t="str">
        <f>'Бланк заказа с НДС'!H6</f>
        <v>о</v>
      </c>
      <c r="F11" s="123">
        <f>'Бланк заказа с НДС'!I6</f>
        <v>4612728050012</v>
      </c>
      <c r="G11" s="123" t="str">
        <f>'Бланк заказа с НДС'!K6</f>
        <v>906-518</v>
      </c>
      <c r="H11" s="123" t="str">
        <f>'Бланк заказа с НДС'!L6</f>
        <v>2101-2904082 Палец шаровой передней подвески нижний с чехлом защитным</v>
      </c>
      <c r="I11" s="124">
        <f>'Бланк заказа с НДС'!N6/1.22</f>
        <v>357.5</v>
      </c>
      <c r="J11" s="124">
        <f>'Бланк заказа с НДС'!N6</f>
        <v>436.15</v>
      </c>
      <c r="K11" s="124">
        <f>J11*1.1</f>
        <v>479.76499999999999</v>
      </c>
      <c r="L11" s="124">
        <f>K11*1.1</f>
        <v>527.74149999999997</v>
      </c>
      <c r="M11" s="124">
        <f>L11*1.35</f>
        <v>712.45102499999996</v>
      </c>
      <c r="N11" s="43"/>
      <c r="O11" s="43"/>
    </row>
    <row r="12" spans="1:15" s="52" customFormat="1" ht="33" customHeight="1" x14ac:dyDescent="0.2">
      <c r="A12" s="122">
        <f>_xlfn.AGGREGATE(3,3,$B$11:B12)</f>
        <v>2</v>
      </c>
      <c r="B12" s="123" t="str">
        <f>'Бланк заказа с НДС'!B7</f>
        <v>ТЛТ00003785</v>
      </c>
      <c r="C12" s="123" t="str">
        <f>'Бланк заказа с НДС'!F7</f>
        <v>2101-2904082 с кр</v>
      </c>
      <c r="D12" s="123">
        <f>'Бланк заказа с НДС'!G7</f>
        <v>21012904082</v>
      </c>
      <c r="E12" s="123" t="str">
        <f>'Бланк заказа с НДС'!H7</f>
        <v>о</v>
      </c>
      <c r="F12" s="123">
        <f>'Бланк заказа с НДС'!I7</f>
        <v>4612728050029</v>
      </c>
      <c r="G12" s="123" t="str">
        <f>'Бланк заказа с НДС'!K7</f>
        <v>906-518-01</v>
      </c>
      <c r="H12" s="123" t="str">
        <f>'Бланк заказа с НДС'!L7</f>
        <v>2101-2904082 Палец шаровой передней подвески нижний с чехлом защитным с крепежом</v>
      </c>
      <c r="I12" s="124">
        <f>'Бланк заказа с НДС'!N7/1.22</f>
        <v>413.32786885245901</v>
      </c>
      <c r="J12" s="124">
        <f>'Бланк заказа с НДС'!N7</f>
        <v>504.26</v>
      </c>
      <c r="K12" s="124">
        <f t="shared" ref="K12:L12" si="0">J12*1.1</f>
        <v>554.68600000000004</v>
      </c>
      <c r="L12" s="124">
        <f t="shared" si="0"/>
        <v>610.15460000000007</v>
      </c>
      <c r="M12" s="124">
        <f t="shared" ref="M12:M28" si="1">L12*1.35</f>
        <v>823.70871000000011</v>
      </c>
      <c r="N12" s="43"/>
      <c r="O12" s="43"/>
    </row>
    <row r="13" spans="1:15" s="52" customFormat="1" ht="20.25" customHeight="1" x14ac:dyDescent="0.2">
      <c r="A13" s="122">
        <f>_xlfn.AGGREGATE(3,3,$B$11:B13)</f>
        <v>3</v>
      </c>
      <c r="B13" s="123" t="str">
        <f>'Бланк заказа с НДС'!B8</f>
        <v>ТЛТ00003794</v>
      </c>
      <c r="C13" s="123" t="str">
        <f>'Бланк заказа с НДС'!F8</f>
        <v>2101-2904192-03</v>
      </c>
      <c r="D13" s="123" t="str">
        <f>'Бланк заказа с НДС'!G8</f>
        <v>21012904192-03</v>
      </c>
      <c r="E13" s="123" t="str">
        <f>'Бланк заказа с НДС'!H8</f>
        <v>о</v>
      </c>
      <c r="F13" s="123">
        <f>'Бланк заказа с НДС'!I8</f>
        <v>4612728050036</v>
      </c>
      <c r="G13" s="123" t="str">
        <f>'Бланк заказа с НДС'!K8</f>
        <v>906-519</v>
      </c>
      <c r="H13" s="123" t="str">
        <f>'Бланк заказа с НДС'!L8</f>
        <v>БА01-2904192-03 Палец шаровой передней подвески верхний с чехлом защитным</v>
      </c>
      <c r="I13" s="124">
        <f>'Бланк заказа с НДС'!N8/1.22</f>
        <v>320</v>
      </c>
      <c r="J13" s="124">
        <f>'Бланк заказа с НДС'!N8</f>
        <v>390.4</v>
      </c>
      <c r="K13" s="124">
        <f t="shared" ref="K13:L13" si="2">J13*1.1</f>
        <v>429.44</v>
      </c>
      <c r="L13" s="124">
        <f t="shared" si="2"/>
        <v>472.38400000000001</v>
      </c>
      <c r="M13" s="124">
        <f t="shared" si="1"/>
        <v>637.71840000000009</v>
      </c>
      <c r="N13" s="43"/>
      <c r="O13" s="43"/>
    </row>
    <row r="14" spans="1:15" s="52" customFormat="1" ht="33.75" customHeight="1" x14ac:dyDescent="0.2">
      <c r="A14" s="122">
        <f>_xlfn.AGGREGATE(3,3,$B$11:B14)</f>
        <v>4</v>
      </c>
      <c r="B14" s="123" t="str">
        <f>'Бланк заказа с НДС'!B9</f>
        <v>ТЛТ00003795</v>
      </c>
      <c r="C14" s="123" t="str">
        <f>'Бланк заказа с НДС'!F9</f>
        <v>2101-2904192-03 с кр</v>
      </c>
      <c r="D14" s="123" t="str">
        <f>'Бланк заказа с НДС'!G9</f>
        <v xml:space="preserve">21012904192-03 </v>
      </c>
      <c r="E14" s="123" t="str">
        <f>'Бланк заказа с НДС'!H9</f>
        <v>о</v>
      </c>
      <c r="F14" s="123">
        <f>'Бланк заказа с НДС'!I9</f>
        <v>4612728050043</v>
      </c>
      <c r="G14" s="123" t="str">
        <f>'Бланк заказа с НДС'!K9</f>
        <v>906-519-01</v>
      </c>
      <c r="H14" s="123" t="str">
        <f>'Бланк заказа с НДС'!L9</f>
        <v>БА01-2904192-03 Палец шаровой передней подвески верхний с чехлом защитным с крепежом</v>
      </c>
      <c r="I14" s="124">
        <f>'Бланк заказа с НДС'!N9/1.22</f>
        <v>370</v>
      </c>
      <c r="J14" s="124">
        <f>'Бланк заказа с НДС'!N9</f>
        <v>451.4</v>
      </c>
      <c r="K14" s="124">
        <f t="shared" ref="K14:L14" si="3">J14*1.1</f>
        <v>496.54</v>
      </c>
      <c r="L14" s="124">
        <f t="shared" si="3"/>
        <v>546.19400000000007</v>
      </c>
      <c r="M14" s="124">
        <f t="shared" si="1"/>
        <v>737.36190000000011</v>
      </c>
      <c r="N14" s="43"/>
      <c r="O14" s="43"/>
    </row>
    <row r="15" spans="1:15" s="52" customFormat="1" ht="30.75" customHeight="1" x14ac:dyDescent="0.2">
      <c r="A15" s="122">
        <f>_xlfn.AGGREGATE(3,3,$B$11:B15)</f>
        <v>5</v>
      </c>
      <c r="B15" s="123" t="str">
        <f>'Бланк заказа с НДС'!B10</f>
        <v>ТЛТ00003804</v>
      </c>
      <c r="C15" s="123" t="str">
        <f>'Бланк заказа с НДС'!F10</f>
        <v>2108-2904192-01</v>
      </c>
      <c r="D15" s="123" t="str">
        <f>'Бланк заказа с НДС'!G10</f>
        <v>21082904192-01</v>
      </c>
      <c r="E15" s="123" t="str">
        <f>'Бланк заказа с НДС'!H10</f>
        <v>о</v>
      </c>
      <c r="F15" s="123">
        <f>'Бланк заказа с НДС'!I10</f>
        <v>4612728050050</v>
      </c>
      <c r="G15" s="123" t="str">
        <f>'Бланк заказа с НДС'!K10</f>
        <v>906-524</v>
      </c>
      <c r="H15" s="123" t="str">
        <f>'Бланк заказа с НДС'!L10</f>
        <v>БА08-2904192-01 Палец шаровой передней подвески с чехлом защитным ВАЗ 2108-2109</v>
      </c>
      <c r="I15" s="124">
        <f>'Бланк заказа с НДС'!N10/1.22</f>
        <v>275</v>
      </c>
      <c r="J15" s="124">
        <f>'Бланк заказа с НДС'!N10</f>
        <v>335.5</v>
      </c>
      <c r="K15" s="124">
        <f t="shared" ref="K15:L15" si="4">J15*1.1</f>
        <v>369.05</v>
      </c>
      <c r="L15" s="124">
        <f t="shared" si="4"/>
        <v>405.95500000000004</v>
      </c>
      <c r="M15" s="124">
        <f t="shared" si="1"/>
        <v>548.03925000000004</v>
      </c>
      <c r="N15" s="43"/>
      <c r="O15" s="43"/>
    </row>
    <row r="16" spans="1:15" s="52" customFormat="1" ht="35.25" customHeight="1" x14ac:dyDescent="0.2">
      <c r="A16" s="122">
        <f>_xlfn.AGGREGATE(3,3,$B$11:B16)</f>
        <v>6</v>
      </c>
      <c r="B16" s="123" t="str">
        <f>'Бланк заказа с НДС'!B11</f>
        <v>ТЛТ00003806</v>
      </c>
      <c r="C16" s="123" t="str">
        <f>'Бланк заказа с НДС'!F11</f>
        <v>2108-2904192-01 с кр</v>
      </c>
      <c r="D16" s="123" t="str">
        <f>'Бланк заказа с НДС'!G11</f>
        <v>21082904192-01</v>
      </c>
      <c r="E16" s="123" t="str">
        <f>'Бланк заказа с НДС'!H11</f>
        <v>о</v>
      </c>
      <c r="F16" s="123">
        <f>'Бланк заказа с НДС'!I11</f>
        <v>4612728050067</v>
      </c>
      <c r="G16" s="123" t="str">
        <f>'Бланк заказа с НДС'!K11</f>
        <v>906-524-01</v>
      </c>
      <c r="H16" s="123" t="str">
        <f>'Бланк заказа с НДС'!L11</f>
        <v>БА08-2904192-01 Палец шаровой передней подвески с чехлом защитным с крепежом ВАЗ 2108-2109</v>
      </c>
      <c r="I16" s="124">
        <f>'Бланк заказа с НДС'!N11/1.22</f>
        <v>301.67213114754099</v>
      </c>
      <c r="J16" s="124">
        <f>'Бланк заказа с НДС'!N11</f>
        <v>368.04</v>
      </c>
      <c r="K16" s="124">
        <f t="shared" ref="K16:L16" si="5">J16*1.1</f>
        <v>404.84400000000005</v>
      </c>
      <c r="L16" s="124">
        <f t="shared" si="5"/>
        <v>445.3284000000001</v>
      </c>
      <c r="M16" s="124">
        <f t="shared" si="1"/>
        <v>601.19334000000015</v>
      </c>
      <c r="N16" s="43"/>
      <c r="O16" s="43"/>
    </row>
    <row r="17" spans="1:15" s="52" customFormat="1" ht="31.5" x14ac:dyDescent="0.2">
      <c r="A17" s="122">
        <f>_xlfn.AGGREGATE(3,3,$B$11:B17)</f>
        <v>7</v>
      </c>
      <c r="B17" s="123" t="str">
        <f>'Бланк заказа с НДС'!B12</f>
        <v>ТЛТ00003754</v>
      </c>
      <c r="C17" s="123" t="str">
        <f>'Бланк заказа с НДС'!F12</f>
        <v>2110-2904192</v>
      </c>
      <c r="D17" s="123">
        <f>'Бланк заказа с НДС'!G12</f>
        <v>21102904192</v>
      </c>
      <c r="E17" s="123" t="str">
        <f>'Бланк заказа с НДС'!H12</f>
        <v>о</v>
      </c>
      <c r="F17" s="123">
        <f>'Бланк заказа с НДС'!I12</f>
        <v>4612728050234</v>
      </c>
      <c r="G17" s="123" t="str">
        <f>'Бланк заказа с НДС'!K12</f>
        <v>906-525</v>
      </c>
      <c r="H17" s="123" t="str">
        <f>'Бланк заказа с НДС'!L12</f>
        <v>БА10-2904192 Палец шаровой передней подвески с чехлом защитным ВАЗ 2110-2112</v>
      </c>
      <c r="I17" s="124">
        <f>'Бланк заказа с НДС'!N12/1.22</f>
        <v>346.67213114754099</v>
      </c>
      <c r="J17" s="124">
        <f>'Бланк заказа с НДС'!N12</f>
        <v>422.94</v>
      </c>
      <c r="K17" s="124">
        <f t="shared" ref="K17:L17" si="6">J17*1.1</f>
        <v>465.23400000000004</v>
      </c>
      <c r="L17" s="124">
        <f t="shared" si="6"/>
        <v>511.75740000000008</v>
      </c>
      <c r="M17" s="124">
        <f t="shared" si="1"/>
        <v>690.8724900000002</v>
      </c>
      <c r="N17" s="43"/>
      <c r="O17" s="43"/>
    </row>
    <row r="18" spans="1:15" s="52" customFormat="1" ht="32.25" customHeight="1" x14ac:dyDescent="0.2">
      <c r="A18" s="122">
        <f>_xlfn.AGGREGATE(3,3,$B$11:B18)</f>
        <v>8</v>
      </c>
      <c r="B18" s="123" t="str">
        <f>'Бланк заказа с НДС'!B13</f>
        <v>ТЛТ00003755</v>
      </c>
      <c r="C18" s="123" t="str">
        <f>'Бланк заказа с НДС'!F13</f>
        <v>2110-2904192 с кр</v>
      </c>
      <c r="D18" s="123">
        <f>'Бланк заказа с НДС'!G13</f>
        <v>21102904192</v>
      </c>
      <c r="E18" s="123" t="str">
        <f>'Бланк заказа с НДС'!H13</f>
        <v>о</v>
      </c>
      <c r="F18" s="123">
        <f>'Бланк заказа с НДС'!I13</f>
        <v>4612728050241</v>
      </c>
      <c r="G18" s="123" t="str">
        <f>'Бланк заказа с НДС'!K13</f>
        <v>906-525-01</v>
      </c>
      <c r="H18" s="123" t="str">
        <f>'Бланк заказа с НДС'!L13</f>
        <v>БА10-2904192 Палец шаровой передней подвески с чехлом защитным с крепежом ВАЗ 2110-2112</v>
      </c>
      <c r="I18" s="124">
        <f>'Бланк заказа с НДС'!N13/1.22</f>
        <v>371.67213114754099</v>
      </c>
      <c r="J18" s="124">
        <f>'Бланк заказа с НДС'!N13</f>
        <v>453.44</v>
      </c>
      <c r="K18" s="124">
        <f t="shared" ref="K18:L18" si="7">J18*1.1</f>
        <v>498.78400000000005</v>
      </c>
      <c r="L18" s="124">
        <f t="shared" si="7"/>
        <v>548.66240000000005</v>
      </c>
      <c r="M18" s="124">
        <f t="shared" si="1"/>
        <v>740.69424000000015</v>
      </c>
      <c r="N18" s="43"/>
      <c r="O18" s="43"/>
    </row>
    <row r="19" spans="1:15" s="52" customFormat="1" ht="31.5" x14ac:dyDescent="0.2">
      <c r="A19" s="122">
        <f>_xlfn.AGGREGATE(3,3,$B$11:B19)</f>
        <v>9</v>
      </c>
      <c r="B19" s="123" t="str">
        <f>'Бланк заказа с НДС'!B14</f>
        <v>ТЛТ00003763</v>
      </c>
      <c r="C19" s="123" t="str">
        <f>'Бланк заказа с НДС'!F14</f>
        <v>1118-2904192-01</v>
      </c>
      <c r="D19" s="123" t="str">
        <f>'Бланк заказа с НДС'!G14</f>
        <v>11182904192-01</v>
      </c>
      <c r="E19" s="123" t="str">
        <f>'Бланк заказа с НДС'!H14</f>
        <v>о</v>
      </c>
      <c r="F19" s="123">
        <f>'Бланк заказа с НДС'!I14</f>
        <v>1902008221984</v>
      </c>
      <c r="G19" s="123" t="str">
        <f>'Бланк заказа с НДС'!K14</f>
        <v>906-526</v>
      </c>
      <c r="H19" s="123" t="str">
        <f>'Бланк заказа с НДС'!L14</f>
        <v>БА18-2904192-01 Палец шаровой передней подвески с чехлом защитным ВАЗ 1118, 2190</v>
      </c>
      <c r="I19" s="124">
        <f>'Бланк заказа с НДС'!N14/1.22</f>
        <v>362.5</v>
      </c>
      <c r="J19" s="124">
        <f>'Бланк заказа с НДС'!N14</f>
        <v>442.25</v>
      </c>
      <c r="K19" s="124">
        <f t="shared" ref="K19:L19" si="8">J19*1.1</f>
        <v>486.47500000000002</v>
      </c>
      <c r="L19" s="124">
        <f t="shared" si="8"/>
        <v>535.12250000000006</v>
      </c>
      <c r="M19" s="124">
        <f t="shared" si="1"/>
        <v>722.41537500000015</v>
      </c>
      <c r="N19" s="43"/>
      <c r="O19" s="43"/>
    </row>
    <row r="20" spans="1:15" s="52" customFormat="1" ht="31.5" x14ac:dyDescent="0.2">
      <c r="A20" s="122">
        <f>_xlfn.AGGREGATE(3,3,$B$11:B20)</f>
        <v>10</v>
      </c>
      <c r="B20" s="123" t="str">
        <f>'Бланк заказа с НДС'!B15</f>
        <v>ТЛТ00003764</v>
      </c>
      <c r="C20" s="123" t="str">
        <f>'Бланк заказа с НДС'!F15</f>
        <v>1118-2904192-01 с кр</v>
      </c>
      <c r="D20" s="123" t="str">
        <f>'Бланк заказа с НДС'!G15</f>
        <v>11182904192-01</v>
      </c>
      <c r="E20" s="123" t="str">
        <f>'Бланк заказа с НДС'!H15</f>
        <v>о</v>
      </c>
      <c r="F20" s="123">
        <f>'Бланк заказа с НДС'!I15</f>
        <v>1802008221239</v>
      </c>
      <c r="G20" s="123" t="str">
        <f>'Бланк заказа с НДС'!K15</f>
        <v>906-526-01</v>
      </c>
      <c r="H20" s="123" t="str">
        <f>'Бланк заказа с НДС'!L15</f>
        <v>БА18-2904192-01 Палец шаровой передней подвески с чехлом защитным с крепежом ВАЗ 1118, 2190</v>
      </c>
      <c r="I20" s="124">
        <f>'Бланк заказа с НДС'!N15/1.22</f>
        <v>407.5</v>
      </c>
      <c r="J20" s="124">
        <f>'Бланк заказа с НДС'!N15</f>
        <v>497.15</v>
      </c>
      <c r="K20" s="124">
        <f t="shared" ref="K20:L20" si="9">J20*1.1</f>
        <v>546.86500000000001</v>
      </c>
      <c r="L20" s="124">
        <f t="shared" si="9"/>
        <v>601.55150000000003</v>
      </c>
      <c r="M20" s="124">
        <f t="shared" si="1"/>
        <v>812.09452500000009</v>
      </c>
      <c r="N20" s="43"/>
      <c r="O20" s="43"/>
    </row>
    <row r="21" spans="1:15" s="52" customFormat="1" ht="31.5" x14ac:dyDescent="0.2">
      <c r="A21" s="122">
        <f>_xlfn.AGGREGATE(3,3,$B$11:B21)</f>
        <v>11</v>
      </c>
      <c r="B21" s="123" t="str">
        <f>'Бланк заказа с НДС'!B16</f>
        <v>ТЛТ00003709</v>
      </c>
      <c r="C21" s="123" t="str">
        <f>'Бланк заказа с НДС'!F16</f>
        <v>2101-2904082-05</v>
      </c>
      <c r="D21" s="123" t="str">
        <f>'Бланк заказа с НДС'!G16</f>
        <v>21012904082-05</v>
      </c>
      <c r="E21" s="123" t="str">
        <f>'Бланк заказа с НДС'!H16</f>
        <v>о</v>
      </c>
      <c r="F21" s="123">
        <f>'Бланк заказа с НДС'!I16</f>
        <v>4612728050098</v>
      </c>
      <c r="G21" s="123" t="str">
        <f>'Бланк заказа с НДС'!K16</f>
        <v>906-520</v>
      </c>
      <c r="H21" s="123" t="str">
        <f>'Бланк заказа с НДС'!L16</f>
        <v>БА01-2904082-05 Палец шаровой передней подвески нижний с чехлом защитным (усиленный) в сборе</v>
      </c>
      <c r="I21" s="124">
        <f>'Бланк заказа с НДС'!N16/1.22</f>
        <v>389.17213114754099</v>
      </c>
      <c r="J21" s="124">
        <f>'Бланк заказа с НДС'!N16</f>
        <v>474.79</v>
      </c>
      <c r="K21" s="124">
        <f t="shared" ref="K21:L21" si="10">J21*1.1</f>
        <v>522.26900000000012</v>
      </c>
      <c r="L21" s="124">
        <f t="shared" si="10"/>
        <v>574.49590000000023</v>
      </c>
      <c r="M21" s="124">
        <f t="shared" si="1"/>
        <v>775.56946500000038</v>
      </c>
      <c r="N21" s="43"/>
      <c r="O21" s="43"/>
    </row>
    <row r="22" spans="1:15" s="52" customFormat="1" ht="32.25" customHeight="1" x14ac:dyDescent="0.2">
      <c r="A22" s="122">
        <f>_xlfn.AGGREGATE(3,3,$B$11:B22)</f>
        <v>12</v>
      </c>
      <c r="B22" s="123" t="str">
        <f>'Бланк заказа с НДС'!B17</f>
        <v>ТЛТ00003716</v>
      </c>
      <c r="C22" s="123" t="str">
        <f>'Бланк заказа с НДС'!F17</f>
        <v>2101-2904082-05 с кр</v>
      </c>
      <c r="D22" s="123" t="str">
        <f>'Бланк заказа с НДС'!G17</f>
        <v>21012904082-05</v>
      </c>
      <c r="E22" s="123" t="str">
        <f>'Бланк заказа с НДС'!H17</f>
        <v>о</v>
      </c>
      <c r="F22" s="123">
        <f>'Бланк заказа с НДС'!I17</f>
        <v>4612728050104</v>
      </c>
      <c r="G22" s="123" t="str">
        <f>'Бланк заказа с НДС'!K17</f>
        <v>906-520-01</v>
      </c>
      <c r="H22" s="123" t="str">
        <f>'Бланк заказа с НДС'!L17</f>
        <v>БА01-2904082-05 Палец шаровой передней подвески нижний с чехлом защитным (усиленный) в сборе с крепежом</v>
      </c>
      <c r="I22" s="124">
        <f>'Бланк заказа с НДС'!N17/1.22</f>
        <v>431.67213114754099</v>
      </c>
      <c r="J22" s="124">
        <f>'Бланк заказа с НДС'!N17</f>
        <v>526.64</v>
      </c>
      <c r="K22" s="124">
        <f t="shared" ref="K22:L22" si="11">J22*1.1</f>
        <v>579.30400000000009</v>
      </c>
      <c r="L22" s="124">
        <f t="shared" si="11"/>
        <v>637.23440000000016</v>
      </c>
      <c r="M22" s="124">
        <f t="shared" si="1"/>
        <v>860.26644000000033</v>
      </c>
      <c r="N22" s="43"/>
      <c r="O22" s="43"/>
    </row>
    <row r="23" spans="1:15" s="52" customFormat="1" ht="31.5" x14ac:dyDescent="0.2">
      <c r="A23" s="122">
        <f>_xlfn.AGGREGATE(3,3,$B$11:B23)</f>
        <v>13</v>
      </c>
      <c r="B23" s="123" t="str">
        <f>'Бланк заказа с НДС'!B18</f>
        <v>ТЛТ00003715</v>
      </c>
      <c r="C23" s="123" t="str">
        <f>'Бланк заказа с НДС'!F18</f>
        <v>2101-2904192-05</v>
      </c>
      <c r="D23" s="123" t="str">
        <f>'Бланк заказа с НДС'!G18</f>
        <v>21012904192-05</v>
      </c>
      <c r="E23" s="123" t="str">
        <f>'Бланк заказа с НДС'!H18</f>
        <v>о</v>
      </c>
      <c r="F23" s="123">
        <f>'Бланк заказа с НДС'!I18</f>
        <v>4612728050111</v>
      </c>
      <c r="G23" s="123" t="str">
        <f>'Бланк заказа с НДС'!K18</f>
        <v>906-521</v>
      </c>
      <c r="H23" s="123" t="str">
        <f>'Бланк заказа с НДС'!L18</f>
        <v>БА01-2904192-05 Палец шаровой передней подвески верхний с чехлом защитным (усиленный) в сборе</v>
      </c>
      <c r="I23" s="124">
        <f>'Бланк заказа с НДС'!N18/1.22</f>
        <v>389.17213114754099</v>
      </c>
      <c r="J23" s="124">
        <f>'Бланк заказа с НДС'!N18</f>
        <v>474.79</v>
      </c>
      <c r="K23" s="124">
        <f t="shared" ref="K23:L23" si="12">J23*1.1</f>
        <v>522.26900000000012</v>
      </c>
      <c r="L23" s="124">
        <f t="shared" si="12"/>
        <v>574.49590000000023</v>
      </c>
      <c r="M23" s="124">
        <f t="shared" si="1"/>
        <v>775.56946500000038</v>
      </c>
      <c r="N23" s="43"/>
      <c r="O23" s="43"/>
    </row>
    <row r="24" spans="1:15" s="52" customFormat="1" ht="32.25" customHeight="1" x14ac:dyDescent="0.2">
      <c r="A24" s="122">
        <f>_xlfn.AGGREGATE(3,3,$B$11:B24)</f>
        <v>14</v>
      </c>
      <c r="B24" s="123" t="str">
        <f>'Бланк заказа с НДС'!B19</f>
        <v>ТЛТ00003720</v>
      </c>
      <c r="C24" s="123" t="str">
        <f>'Бланк заказа с НДС'!F19</f>
        <v>2101-2904192-05 с кр</v>
      </c>
      <c r="D24" s="123" t="str">
        <f>'Бланк заказа с НДС'!G19</f>
        <v>21012904192-05</v>
      </c>
      <c r="E24" s="123" t="str">
        <f>'Бланк заказа с НДС'!H19</f>
        <v>о</v>
      </c>
      <c r="F24" s="123">
        <f>'Бланк заказа с НДС'!I19</f>
        <v>4612728050128</v>
      </c>
      <c r="G24" s="123" t="str">
        <f>'Бланк заказа с НДС'!K19</f>
        <v>906-521-01</v>
      </c>
      <c r="H24" s="123" t="str">
        <f>'Бланк заказа с НДС'!L19</f>
        <v>БА01-2904192-05 Палец шаровой передней подвески верхний с чехлом защитным (усиленный) в сборе с крепежом</v>
      </c>
      <c r="I24" s="124">
        <f>'Бланк заказа с НДС'!N19/1.22</f>
        <v>431.67213114754099</v>
      </c>
      <c r="J24" s="124">
        <f>'Бланк заказа с НДС'!N19</f>
        <v>526.64</v>
      </c>
      <c r="K24" s="124">
        <f t="shared" ref="K24:L24" si="13">J24*1.1</f>
        <v>579.30400000000009</v>
      </c>
      <c r="L24" s="124">
        <f t="shared" si="13"/>
        <v>637.23440000000016</v>
      </c>
      <c r="M24" s="124">
        <f t="shared" si="1"/>
        <v>860.26644000000033</v>
      </c>
      <c r="N24" s="43"/>
      <c r="O24" s="43"/>
    </row>
    <row r="25" spans="1:15" s="52" customFormat="1" ht="31.5" x14ac:dyDescent="0.2">
      <c r="A25" s="122">
        <f>_xlfn.AGGREGATE(3,3,$B$11:B25)</f>
        <v>15</v>
      </c>
      <c r="B25" s="123" t="str">
        <f>'Бланк заказа с НДС'!B20</f>
        <v>ТЛТ00007978</v>
      </c>
      <c r="C25" s="123" t="str">
        <f>'Бланк заказа с НДС'!F20</f>
        <v xml:space="preserve">БА214-2904082-01 </v>
      </c>
      <c r="D25" s="123" t="str">
        <f>'Бланк заказа с НДС'!G20</f>
        <v xml:space="preserve">212142904082-01 </v>
      </c>
      <c r="E25" s="123" t="str">
        <f>'Бланк заказа с НДС'!H20</f>
        <v>о</v>
      </c>
      <c r="F25" s="123">
        <f>'Бланк заказа с НДС'!I20</f>
        <v>4630017720644</v>
      </c>
      <c r="G25" s="123" t="str">
        <f>'Бланк заказа с НДС'!K20</f>
        <v>906-559</v>
      </c>
      <c r="H25" s="123" t="str">
        <f>'Бланк заказа с НДС'!L20</f>
        <v>БА214-2904082-01 Палец шаровой передней подвески нижний с защитным чехлом ВАЗ 21214</v>
      </c>
      <c r="I25" s="124">
        <f>'Бланк заказа с НДС'!N20/1.22</f>
        <v>411.67213114754099</v>
      </c>
      <c r="J25" s="124">
        <f>'Бланк заказа с НДС'!N20</f>
        <v>502.24</v>
      </c>
      <c r="K25" s="124">
        <f t="shared" ref="K25:L25" si="14">J25*1.1</f>
        <v>552.46400000000006</v>
      </c>
      <c r="L25" s="124">
        <f t="shared" si="14"/>
        <v>607.71040000000016</v>
      </c>
      <c r="M25" s="124">
        <f t="shared" si="1"/>
        <v>820.40904000000023</v>
      </c>
      <c r="N25" s="43"/>
      <c r="O25" s="43"/>
    </row>
    <row r="26" spans="1:15" s="52" customFormat="1" ht="31.5" customHeight="1" x14ac:dyDescent="0.2">
      <c r="A26" s="122">
        <f>_xlfn.AGGREGATE(3,3,$B$11:B26)</f>
        <v>16</v>
      </c>
      <c r="B26" s="123" t="str">
        <f>'Бланк заказа с НДС'!B21</f>
        <v>ТЛТ00007977</v>
      </c>
      <c r="C26" s="123" t="str">
        <f>'Бланк заказа с НДС'!F21</f>
        <v>БА214-2904082-01</v>
      </c>
      <c r="D26" s="123" t="str">
        <f>'Бланк заказа с НДС'!G21</f>
        <v>212142904082-01</v>
      </c>
      <c r="E26" s="123" t="str">
        <f>'Бланк заказа с НДС'!H21</f>
        <v>о</v>
      </c>
      <c r="F26" s="123">
        <f>'Бланк заказа с НДС'!I21</f>
        <v>4630017720668</v>
      </c>
      <c r="G26" s="123" t="str">
        <f>'Бланк заказа с НДС'!K21</f>
        <v>906-559-01</v>
      </c>
      <c r="H26" s="123" t="str">
        <f>'Бланк заказа с НДС'!L21</f>
        <v>БА214-2904082-01 Палец шаровой передней подвески нижний с защитным чехлом с крепежом ВАЗ 21214</v>
      </c>
      <c r="I26" s="124">
        <f>'Бланк заказа с НДС'!N21/1.22</f>
        <v>451.67213114754094</v>
      </c>
      <c r="J26" s="124">
        <f>'Бланк заказа с НДС'!N21</f>
        <v>551.04</v>
      </c>
      <c r="K26" s="124">
        <f t="shared" ref="K26:L26" si="15">J26*1.1</f>
        <v>606.14400000000001</v>
      </c>
      <c r="L26" s="124">
        <f t="shared" si="15"/>
        <v>666.75840000000005</v>
      </c>
      <c r="M26" s="124">
        <f t="shared" si="1"/>
        <v>900.12384000000009</v>
      </c>
      <c r="N26" s="43"/>
      <c r="O26" s="43"/>
    </row>
    <row r="27" spans="1:15" s="52" customFormat="1" ht="31.5" x14ac:dyDescent="0.2">
      <c r="A27" s="122">
        <f>_xlfn.AGGREGATE(3,3,$B$11:B27)</f>
        <v>17</v>
      </c>
      <c r="B27" s="123" t="str">
        <f>'Бланк заказа с НДС'!B22</f>
        <v>ТЛТ00007979</v>
      </c>
      <c r="C27" s="123" t="str">
        <f>'Бланк заказа с НДС'!F22</f>
        <v>БА214-2904192-05</v>
      </c>
      <c r="D27" s="123" t="str">
        <f>'Бланк заказа с НДС'!G22</f>
        <v>212142904192-05</v>
      </c>
      <c r="E27" s="123" t="str">
        <f>'Бланк заказа с НДС'!H22</f>
        <v>о</v>
      </c>
      <c r="F27" s="123">
        <f>'Бланк заказа с НДС'!I22</f>
        <v>4630017720637</v>
      </c>
      <c r="G27" s="123" t="str">
        <f>'Бланк заказа с НДС'!K22</f>
        <v>906-560</v>
      </c>
      <c r="H27" s="123" t="str">
        <f>'Бланк заказа с НДС'!L22</f>
        <v>БА214-2904192-05 Палец шаровой передней подвески верхний с защитным чехлом ВАЗ 21214</v>
      </c>
      <c r="I27" s="124">
        <f>'Бланк заказа с НДС'!N22/1.22</f>
        <v>395</v>
      </c>
      <c r="J27" s="124">
        <f>'Бланк заказа с НДС'!N22</f>
        <v>481.9</v>
      </c>
      <c r="K27" s="124">
        <f t="shared" ref="K27:L27" si="16">J27*1.1</f>
        <v>530.09</v>
      </c>
      <c r="L27" s="124">
        <f t="shared" si="16"/>
        <v>583.09900000000005</v>
      </c>
      <c r="M27" s="124">
        <f t="shared" si="1"/>
        <v>787.18365000000017</v>
      </c>
      <c r="N27" s="43"/>
      <c r="O27" s="43"/>
    </row>
    <row r="28" spans="1:15" s="52" customFormat="1" ht="32.25" customHeight="1" x14ac:dyDescent="0.2">
      <c r="A28" s="122">
        <f>_xlfn.AGGREGATE(3,3,$B$11:B28)</f>
        <v>18</v>
      </c>
      <c r="B28" s="123" t="str">
        <f>'Бланк заказа с НДС'!B23</f>
        <v>ТЛТ00007981</v>
      </c>
      <c r="C28" s="123" t="str">
        <f>'Бланк заказа с НДС'!F23</f>
        <v>БА214-2904192-05</v>
      </c>
      <c r="D28" s="123" t="str">
        <f>'Бланк заказа с НДС'!G23</f>
        <v>212142904192-05</v>
      </c>
      <c r="E28" s="123" t="str">
        <f>'Бланк заказа с НДС'!H23</f>
        <v>о</v>
      </c>
      <c r="F28" s="123">
        <f>'Бланк заказа с НДС'!I23</f>
        <v>4630017720651</v>
      </c>
      <c r="G28" s="123" t="str">
        <f>'Бланк заказа с НДС'!K23</f>
        <v>906-560-01</v>
      </c>
      <c r="H28" s="123" t="str">
        <f>'Бланк заказа с НДС'!L23</f>
        <v>БА214-2904192-05 Палец шаровой передней подвески верхний с защитным чехлом с крепежом ВАЗ 21214</v>
      </c>
      <c r="I28" s="124">
        <f>'Бланк заказа с НДС'!N23/1.22</f>
        <v>436.67213114754099</v>
      </c>
      <c r="J28" s="124">
        <f>'Бланк заказа с НДС'!N23</f>
        <v>532.74</v>
      </c>
      <c r="K28" s="124">
        <f t="shared" ref="K28:L28" si="17">J28*1.1</f>
        <v>586.01400000000001</v>
      </c>
      <c r="L28" s="124">
        <f t="shared" si="17"/>
        <v>644.61540000000002</v>
      </c>
      <c r="M28" s="124">
        <f t="shared" si="1"/>
        <v>870.23079000000007</v>
      </c>
      <c r="N28" s="43"/>
      <c r="O28" s="43"/>
    </row>
    <row r="29" spans="1:15" s="52" customFormat="1" ht="15.75" x14ac:dyDescent="0.2">
      <c r="A29" s="122">
        <f>_xlfn.AGGREGATE(3,3,$B$11:B29)</f>
        <v>19</v>
      </c>
      <c r="B29" s="123" t="str">
        <f>'Бланк заказа с НДС'!B24</f>
        <v>ТЛТ00003729</v>
      </c>
      <c r="C29" s="123" t="str">
        <f>'Бланк заказа с НДС'!F24</f>
        <v>2123-2904192</v>
      </c>
      <c r="D29" s="123">
        <f>'Бланк заказа с НДС'!G24</f>
        <v>21232904192</v>
      </c>
      <c r="E29" s="123" t="str">
        <f>'Бланк заказа с НДС'!H24</f>
        <v>о</v>
      </c>
      <c r="F29" s="123">
        <f>'Бланк заказа с НДС'!I24</f>
        <v>4612728050135</v>
      </c>
      <c r="G29" s="123" t="str">
        <f>'Бланк заказа с НДС'!K24</f>
        <v>906-527</v>
      </c>
      <c r="H29" s="123" t="str">
        <f>'Бланк заказа с НДС'!L24</f>
        <v>2123-2904192 Палец шаровой передней подвески с защитным чехлом в сборе</v>
      </c>
      <c r="I29" s="124">
        <f>'Бланк заказа с НДС'!N24/1.22</f>
        <v>390</v>
      </c>
      <c r="J29" s="124">
        <f>'Бланк заказа с НДС'!N24</f>
        <v>475.8</v>
      </c>
      <c r="K29" s="124">
        <f t="shared" ref="K29:K92" si="18">J29*1.1</f>
        <v>523.38000000000011</v>
      </c>
      <c r="L29" s="124">
        <f t="shared" ref="L29:L92" si="19">K29*1.1</f>
        <v>575.71800000000019</v>
      </c>
      <c r="M29" s="124">
        <f t="shared" ref="M29:M92" si="20">L29*1.35</f>
        <v>777.21930000000032</v>
      </c>
      <c r="N29" s="43"/>
      <c r="O29" s="43"/>
    </row>
    <row r="30" spans="1:15" s="52" customFormat="1" ht="31.5" customHeight="1" x14ac:dyDescent="0.2">
      <c r="A30" s="122">
        <f>_xlfn.AGGREGATE(3,3,$B$11:B30)</f>
        <v>20</v>
      </c>
      <c r="B30" s="123" t="str">
        <f>'Бланк заказа с НДС'!B25</f>
        <v>ТЛТ00003733</v>
      </c>
      <c r="C30" s="123" t="str">
        <f>'Бланк заказа с НДС'!F25</f>
        <v>2123-2904192 с кр</v>
      </c>
      <c r="D30" s="123">
        <f>'Бланк заказа с НДС'!G25</f>
        <v>21232904192</v>
      </c>
      <c r="E30" s="123" t="str">
        <f>'Бланк заказа с НДС'!H25</f>
        <v>о</v>
      </c>
      <c r="F30" s="123">
        <f>'Бланк заказа с НДС'!I25</f>
        <v>4612728050142</v>
      </c>
      <c r="G30" s="123" t="str">
        <f>'Бланк заказа с НДС'!K25</f>
        <v>906-527-01</v>
      </c>
      <c r="H30" s="123" t="str">
        <f>'Бланк заказа с НДС'!L25</f>
        <v>2123-2904192 Палец шаровой передней подвески с защитным чехлом в сборе с крепежом</v>
      </c>
      <c r="I30" s="124">
        <f>'Бланк заказа с НДС'!N25/1.22</f>
        <v>426.67213114754094</v>
      </c>
      <c r="J30" s="124">
        <f>'Бланк заказа с НДС'!N25</f>
        <v>520.54</v>
      </c>
      <c r="K30" s="124">
        <f t="shared" si="18"/>
        <v>572.59400000000005</v>
      </c>
      <c r="L30" s="124">
        <f t="shared" si="19"/>
        <v>629.85340000000008</v>
      </c>
      <c r="M30" s="124">
        <f t="shared" si="20"/>
        <v>850.30209000000013</v>
      </c>
      <c r="N30" s="43"/>
      <c r="O30" s="43"/>
    </row>
    <row r="31" spans="1:15" s="52" customFormat="1" ht="15.75" x14ac:dyDescent="0.2">
      <c r="A31" s="122">
        <f>_xlfn.AGGREGATE(3,3,$B$11:B31)</f>
        <v>21</v>
      </c>
      <c r="B31" s="123" t="str">
        <f>'Бланк заказа с НДС'!B26</f>
        <v>ТЛТ00014379</v>
      </c>
      <c r="C31" s="123">
        <f>'Бланк заказа с НДС'!F26</f>
        <v>8450006741</v>
      </c>
      <c r="D31" s="123">
        <f>'Бланк заказа с НДС'!G26</f>
        <v>8450006742</v>
      </c>
      <c r="E31" s="123" t="str">
        <f>'Бланк заказа с НДС'!H26</f>
        <v>о</v>
      </c>
      <c r="F31" s="123">
        <f>'Бланк заказа с НДС'!I26</f>
        <v>4630017890101</v>
      </c>
      <c r="G31" s="123" t="str">
        <f>'Бланк заказа с НДС'!K26</f>
        <v>906-628</v>
      </c>
      <c r="H31" s="123" t="str">
        <f>'Бланк заказа с НДС'!L26</f>
        <v>906-628 Шаровая опора левая Lada Vesta 8450006742</v>
      </c>
      <c r="I31" s="124">
        <f>'Бланк заказа с НДС'!N26/1.22</f>
        <v>500</v>
      </c>
      <c r="J31" s="124">
        <f>'Бланк заказа с НДС'!N26</f>
        <v>610</v>
      </c>
      <c r="K31" s="124">
        <f t="shared" si="18"/>
        <v>671</v>
      </c>
      <c r="L31" s="124">
        <f t="shared" si="19"/>
        <v>738.1</v>
      </c>
      <c r="M31" s="124">
        <f t="shared" si="20"/>
        <v>996.43500000000006</v>
      </c>
      <c r="N31" s="43"/>
      <c r="O31" s="43"/>
    </row>
    <row r="32" spans="1:15" s="52" customFormat="1" ht="15.75" x14ac:dyDescent="0.2">
      <c r="A32" s="122">
        <f>_xlfn.AGGREGATE(3,3,$B$11:B32)</f>
        <v>22</v>
      </c>
      <c r="B32" s="123" t="str">
        <f>'Бланк заказа с НДС'!B27</f>
        <v>ТЛТ00014378</v>
      </c>
      <c r="C32" s="123">
        <f>'Бланк заказа с НДС'!F27</f>
        <v>8450006742</v>
      </c>
      <c r="D32" s="123">
        <f>'Бланк заказа с НДС'!G27</f>
        <v>8450006741</v>
      </c>
      <c r="E32" s="123" t="str">
        <f>'Бланк заказа с НДС'!H27</f>
        <v>о</v>
      </c>
      <c r="F32" s="123">
        <f>'Бланк заказа с НДС'!I27</f>
        <v>4630017890095</v>
      </c>
      <c r="G32" s="123" t="str">
        <f>'Бланк заказа с НДС'!K27</f>
        <v>906-629</v>
      </c>
      <c r="H32" s="123" t="str">
        <f>'Бланк заказа с НДС'!L27</f>
        <v>906-629 Шаровая опора правая Lada Vesta 8450006741</v>
      </c>
      <c r="I32" s="124">
        <f>'Бланк заказа с НДС'!N27/1.22</f>
        <v>500</v>
      </c>
      <c r="J32" s="124">
        <f>'Бланк заказа с НДС'!N27</f>
        <v>610</v>
      </c>
      <c r="K32" s="124">
        <f t="shared" si="18"/>
        <v>671</v>
      </c>
      <c r="L32" s="124">
        <f t="shared" si="19"/>
        <v>738.1</v>
      </c>
      <c r="M32" s="124">
        <f t="shared" si="20"/>
        <v>996.43500000000006</v>
      </c>
      <c r="N32" s="43"/>
      <c r="O32" s="43"/>
    </row>
    <row r="33" spans="1:15" s="52" customFormat="1" ht="15.75" x14ac:dyDescent="0.2">
      <c r="A33" s="122">
        <f>_xlfn.AGGREGATE(3,3,$B$11:B33)</f>
        <v>23</v>
      </c>
      <c r="B33" s="123" t="str">
        <f>'Бланк заказа с НДС'!B28</f>
        <v>ТЛТ00016153</v>
      </c>
      <c r="C33" s="123" t="str">
        <f>'Бланк заказа с НДС'!F28</f>
        <v>906-697</v>
      </c>
      <c r="D33" s="123" t="str">
        <f>'Бланк заказа с НДС'!G28</f>
        <v>8450006742/8450006741</v>
      </c>
      <c r="E33" s="123" t="str">
        <f>'Бланк заказа с НДС'!H28</f>
        <v>о</v>
      </c>
      <c r="F33" s="123">
        <f>'Бланк заказа с НДС'!I28</f>
        <v>4630017927234</v>
      </c>
      <c r="G33" s="123" t="str">
        <f>'Бланк заказа с НДС'!K28</f>
        <v>906-697</v>
      </c>
      <c r="H33" s="123" t="str">
        <f>'Бланк заказа с НДС'!L28</f>
        <v>906-697 Комплект шаровых опор "БЗАК-ПРОФИ" с крепежом LADA VESTA</v>
      </c>
      <c r="I33" s="124">
        <f>'Бланк заказа с НДС'!N28/1.22</f>
        <v>898.32786885245912</v>
      </c>
      <c r="J33" s="124">
        <f>'Бланк заказа с НДС'!N28</f>
        <v>1095.96</v>
      </c>
      <c r="K33" s="124">
        <f t="shared" si="18"/>
        <v>1205.556</v>
      </c>
      <c r="L33" s="124">
        <f t="shared" si="19"/>
        <v>1326.1116000000002</v>
      </c>
      <c r="M33" s="124">
        <f t="shared" si="20"/>
        <v>1790.2506600000004</v>
      </c>
      <c r="N33" s="43"/>
      <c r="O33" s="48"/>
    </row>
    <row r="34" spans="1:15" s="52" customFormat="1" ht="31.5" x14ac:dyDescent="0.2">
      <c r="A34" s="122">
        <f>_xlfn.AGGREGATE(3,3,$B$11:B34)</f>
        <v>24</v>
      </c>
      <c r="B34" s="123" t="str">
        <f>'Бланк заказа с НДС'!B29</f>
        <v>ТЛТ00003797</v>
      </c>
      <c r="C34" s="123" t="str">
        <f>'Бланк заказа с НДС'!F29</f>
        <v>2101-2904192-03/2904082 (профи)</v>
      </c>
      <c r="D34" s="123" t="str">
        <f>'Бланк заказа с НДС'!G29</f>
        <v>21012904192-03/21012904082</v>
      </c>
      <c r="E34" s="123" t="str">
        <f>'Бланк заказа с НДС'!H29</f>
        <v>о</v>
      </c>
      <c r="F34" s="123">
        <f>'Бланк заказа с НДС'!I29</f>
        <v>1902008221007</v>
      </c>
      <c r="G34" s="123" t="str">
        <f>'Бланк заказа с НДС'!K29</f>
        <v>906-522</v>
      </c>
      <c r="H34" s="123" t="str">
        <f>'Бланк заказа с НДС'!L29</f>
        <v>БА01-2904192-03 / 2101-2904082 Комплект шаровых опор "БЗАК-ПРОФИ" с крепежом ВАЗ 2101</v>
      </c>
      <c r="I34" s="124">
        <f>'Бланк заказа с НДС'!N29/1.22</f>
        <v>1446.672131147541</v>
      </c>
      <c r="J34" s="124">
        <f>'Бланк заказа с НДС'!N29</f>
        <v>1764.94</v>
      </c>
      <c r="K34" s="124">
        <f t="shared" si="18"/>
        <v>1941.4340000000002</v>
      </c>
      <c r="L34" s="124">
        <f t="shared" si="19"/>
        <v>2135.5774000000006</v>
      </c>
      <c r="M34" s="124">
        <f t="shared" si="20"/>
        <v>2883.0294900000008</v>
      </c>
      <c r="N34" s="43"/>
      <c r="O34" s="48"/>
    </row>
    <row r="35" spans="1:15" s="52" customFormat="1" ht="31.5" x14ac:dyDescent="0.2">
      <c r="A35" s="122">
        <f>_xlfn.AGGREGATE(3,3,$B$11:B35)</f>
        <v>25</v>
      </c>
      <c r="B35" s="123" t="str">
        <f>'Бланк заказа с НДС'!B30</f>
        <v>ТЛТ00003718</v>
      </c>
      <c r="C35" s="123" t="str">
        <f>'Бланк заказа с НДС'!F30</f>
        <v>2101-2904192-05/2904082-05 (профи)</v>
      </c>
      <c r="D35" s="123" t="str">
        <f>'Бланк заказа с НДС'!G30</f>
        <v xml:space="preserve">21012904192-05/21012904082-05 </v>
      </c>
      <c r="E35" s="123" t="str">
        <f>'Бланк заказа с НДС'!H30</f>
        <v>о</v>
      </c>
      <c r="F35" s="123">
        <f>'Бланк заказа с НДС'!I30</f>
        <v>1902008221014</v>
      </c>
      <c r="G35" s="123" t="str">
        <f>'Бланк заказа с НДС'!K30</f>
        <v>906-523</v>
      </c>
      <c r="H35" s="123" t="str">
        <f>'Бланк заказа с НДС'!L30</f>
        <v>БА01-2904192-05 / БА01-2904082-05 Комплект шаровых опор "БЗАК-ПРОФИ" усиленные с крепежом ВАЗ 2101</v>
      </c>
      <c r="I35" s="124">
        <f>'Бланк заказа с НДС'!N30/1.22</f>
        <v>1609.172131147541</v>
      </c>
      <c r="J35" s="124">
        <f>'Бланк заказа с НДС'!N30</f>
        <v>1963.19</v>
      </c>
      <c r="K35" s="124">
        <f t="shared" si="18"/>
        <v>2159.509</v>
      </c>
      <c r="L35" s="124">
        <f t="shared" si="19"/>
        <v>2375.4599000000003</v>
      </c>
      <c r="M35" s="124">
        <f t="shared" si="20"/>
        <v>3206.8708650000008</v>
      </c>
      <c r="N35" s="43"/>
      <c r="O35" s="48"/>
    </row>
    <row r="36" spans="1:15" s="52" customFormat="1" ht="31.5" x14ac:dyDescent="0.2">
      <c r="A36" s="122">
        <f>_xlfn.AGGREGATE(3,3,$B$11:B36)</f>
        <v>26</v>
      </c>
      <c r="B36" s="123" t="str">
        <f>'Бланк заказа с НДС'!B31</f>
        <v>ТЛТ00003796</v>
      </c>
      <c r="C36" s="123" t="str">
        <f>'Бланк заказа с НДС'!F31</f>
        <v>2121-2904192-03 (профи)</v>
      </c>
      <c r="D36" s="123" t="str">
        <f>'Бланк заказа с НДС'!G31</f>
        <v>21012904192-03</v>
      </c>
      <c r="E36" s="123" t="str">
        <f>'Бланк заказа с НДС'!H31</f>
        <v>о</v>
      </c>
      <c r="F36" s="123">
        <f>'Бланк заказа с НДС'!I31</f>
        <v>1902008221021</v>
      </c>
      <c r="G36" s="123" t="str">
        <f>'Бланк заказа с НДС'!K31</f>
        <v>906-528</v>
      </c>
      <c r="H36" s="123" t="str">
        <f>'Бланк заказа с НДС'!L31</f>
        <v>БА01-2904192-03 Комплект шаровых опор "БЗАК-ПРОФИ Нива" с крепежом ВАЗ 2121</v>
      </c>
      <c r="I36" s="124">
        <f>'Бланк заказа с НДС'!N31/1.22</f>
        <v>1352.5</v>
      </c>
      <c r="J36" s="124">
        <f>'Бланк заказа с НДС'!N31</f>
        <v>1650.05</v>
      </c>
      <c r="K36" s="124">
        <f t="shared" si="18"/>
        <v>1815.0550000000001</v>
      </c>
      <c r="L36" s="124">
        <f t="shared" si="19"/>
        <v>1996.5605000000003</v>
      </c>
      <c r="M36" s="124">
        <f t="shared" si="20"/>
        <v>2695.3566750000005</v>
      </c>
      <c r="N36" s="43"/>
      <c r="O36" s="48"/>
    </row>
    <row r="37" spans="1:15" s="52" customFormat="1" ht="31.5" customHeight="1" x14ac:dyDescent="0.2">
      <c r="A37" s="122">
        <f>_xlfn.AGGREGATE(3,3,$B$11:B37)</f>
        <v>27</v>
      </c>
      <c r="B37" s="123" t="str">
        <f>'Бланк заказа с НДС'!B32</f>
        <v>ТЛТ00003719</v>
      </c>
      <c r="C37" s="123" t="str">
        <f>'Бланк заказа с НДС'!F32</f>
        <v>2121-2904192-05 (профи)</v>
      </c>
      <c r="D37" s="123" t="str">
        <f>'Бланк заказа с НДС'!G32</f>
        <v>21012904192-05</v>
      </c>
      <c r="E37" s="123" t="str">
        <f>'Бланк заказа с НДС'!H32</f>
        <v>о</v>
      </c>
      <c r="F37" s="123">
        <f>'Бланк заказа с НДС'!I32</f>
        <v>1902008221038</v>
      </c>
      <c r="G37" s="123" t="str">
        <f>'Бланк заказа с НДС'!K32</f>
        <v>906-528-01</v>
      </c>
      <c r="H37" s="123" t="str">
        <f>'Бланк заказа с НДС'!L32</f>
        <v>БА01-2904192-05 Комплект пальцев шаровых "БЗАК-ПРОФИ Нива" усиленные с крепежом ВАЗ 2121</v>
      </c>
      <c r="I37" s="124">
        <f>'Бланк заказа с НДС'!N32/1.22</f>
        <v>1606.672131147541</v>
      </c>
      <c r="J37" s="124">
        <f>'Бланк заказа с НДС'!N32</f>
        <v>1960.14</v>
      </c>
      <c r="K37" s="124">
        <f t="shared" si="18"/>
        <v>2156.1540000000005</v>
      </c>
      <c r="L37" s="124">
        <f t="shared" si="19"/>
        <v>2371.7694000000006</v>
      </c>
      <c r="M37" s="124">
        <f t="shared" si="20"/>
        <v>3201.8886900000011</v>
      </c>
      <c r="N37" s="43"/>
      <c r="O37" s="48"/>
    </row>
    <row r="38" spans="1:15" s="52" customFormat="1" ht="31.5" customHeight="1" x14ac:dyDescent="0.2">
      <c r="A38" s="122">
        <f>_xlfn.AGGREGATE(3,3,$B$11:B38)</f>
        <v>28</v>
      </c>
      <c r="B38" s="123" t="str">
        <f>'Бланк заказа с НДС'!B33</f>
        <v>ТЛТ00003807</v>
      </c>
      <c r="C38" s="123" t="str">
        <f>'Бланк заказа с НДС'!F33</f>
        <v>2108-2904192-01 (профи)</v>
      </c>
      <c r="D38" s="123" t="str">
        <f>'Бланк заказа с НДС'!G33</f>
        <v>21082904192-01</v>
      </c>
      <c r="E38" s="123" t="str">
        <f>'Бланк заказа с НДС'!H33</f>
        <v>о</v>
      </c>
      <c r="F38" s="123">
        <f>'Бланк заказа с НДС'!I33</f>
        <v>1902008221045</v>
      </c>
      <c r="G38" s="123" t="str">
        <f>'Бланк заказа с НДС'!K33</f>
        <v>906-524-02</v>
      </c>
      <c r="H38" s="123" t="str">
        <f>'Бланк заказа с НДС'!L33</f>
        <v>БА08-2904192-01 Комплект шаровых опор "БЗАК-ПРОФИ" с крепежом ВАЗ 2108-2109</v>
      </c>
      <c r="I38" s="124">
        <f>'Бланк заказа с НДС'!N33/1.22</f>
        <v>644.17213114754099</v>
      </c>
      <c r="J38" s="124">
        <f>'Бланк заказа с НДС'!N33</f>
        <v>785.89</v>
      </c>
      <c r="K38" s="124">
        <f t="shared" si="18"/>
        <v>864.47900000000004</v>
      </c>
      <c r="L38" s="124">
        <f t="shared" si="19"/>
        <v>950.92690000000016</v>
      </c>
      <c r="M38" s="124">
        <f t="shared" si="20"/>
        <v>1283.7513150000002</v>
      </c>
      <c r="N38" s="43"/>
      <c r="O38" s="48"/>
    </row>
    <row r="39" spans="1:15" s="52" customFormat="1" ht="31.5" x14ac:dyDescent="0.2">
      <c r="A39" s="122">
        <f>_xlfn.AGGREGATE(3,3,$B$11:B39)</f>
        <v>29</v>
      </c>
      <c r="B39" s="123" t="str">
        <f>'Бланк заказа с НДС'!B34</f>
        <v>ТЛТ00003756</v>
      </c>
      <c r="C39" s="123" t="str">
        <f>'Бланк заказа с НДС'!F34</f>
        <v>2110-2904192 (профи)</v>
      </c>
      <c r="D39" s="123">
        <f>'Бланк заказа с НДС'!G34</f>
        <v>21102904192</v>
      </c>
      <c r="E39" s="123" t="str">
        <f>'Бланк заказа с НДС'!H34</f>
        <v>о</v>
      </c>
      <c r="F39" s="123">
        <f>'Бланк заказа с НДС'!I34</f>
        <v>1902008221052</v>
      </c>
      <c r="G39" s="123" t="str">
        <f>'Бланк заказа с НДС'!K34</f>
        <v>906-525-02</v>
      </c>
      <c r="H39" s="123" t="str">
        <f>'Бланк заказа с НДС'!L34</f>
        <v>БА10-2904192 Комплект шаровых опор "БЗАК-ПРОФИ" с крепежом ВАЗ 2110-1118</v>
      </c>
      <c r="I39" s="124">
        <f>'Бланк заказа с НДС'!N34/1.22</f>
        <v>733.32786885245901</v>
      </c>
      <c r="J39" s="124">
        <f>'Бланк заказа с НДС'!N34</f>
        <v>894.66</v>
      </c>
      <c r="K39" s="124">
        <f t="shared" si="18"/>
        <v>984.12600000000009</v>
      </c>
      <c r="L39" s="124">
        <f t="shared" si="19"/>
        <v>1082.5386000000001</v>
      </c>
      <c r="M39" s="124">
        <f t="shared" si="20"/>
        <v>1461.4271100000003</v>
      </c>
      <c r="N39" s="43"/>
      <c r="O39" s="48"/>
    </row>
    <row r="40" spans="1:15" s="52" customFormat="1" ht="31.5" customHeight="1" x14ac:dyDescent="0.2">
      <c r="A40" s="122">
        <f>_xlfn.AGGREGATE(3,3,$B$11:B40)</f>
        <v>30</v>
      </c>
      <c r="B40" s="123" t="str">
        <f>'Бланк заказа с НДС'!B35</f>
        <v>ТЛТ00003765</v>
      </c>
      <c r="C40" s="123" t="str">
        <f>'Бланк заказа с НДС'!F35</f>
        <v>1118-2904192-01 (профи)</v>
      </c>
      <c r="D40" s="123" t="str">
        <f>'Бланк заказа с НДС'!G35</f>
        <v>11182904192-01</v>
      </c>
      <c r="E40" s="123" t="str">
        <f>'Бланк заказа с НДС'!H35</f>
        <v>о</v>
      </c>
      <c r="F40" s="123">
        <f>'Бланк заказа с НДС'!I35</f>
        <v>1902008221977</v>
      </c>
      <c r="G40" s="123" t="str">
        <f>'Бланк заказа с НДС'!K35</f>
        <v>906-526-02</v>
      </c>
      <c r="H40" s="123" t="str">
        <f>'Бланк заказа с НДС'!L35</f>
        <v>БА18-2904192-01 Комплект шаровых опор "БЗАК-ПРОФИ" с крепежом ВАЗ 1118, 2190</v>
      </c>
      <c r="I40" s="124">
        <f>'Бланк заказа с НДС'!N35/1.22</f>
        <v>789.17213114754099</v>
      </c>
      <c r="J40" s="124">
        <f>'Бланк заказа с НДС'!N35</f>
        <v>962.79</v>
      </c>
      <c r="K40" s="124">
        <f t="shared" si="18"/>
        <v>1059.069</v>
      </c>
      <c r="L40" s="124">
        <f t="shared" si="19"/>
        <v>1164.9759000000001</v>
      </c>
      <c r="M40" s="124">
        <f t="shared" si="20"/>
        <v>1572.7174650000004</v>
      </c>
      <c r="N40" s="43"/>
      <c r="O40" s="48"/>
    </row>
    <row r="41" spans="1:15" s="52" customFormat="1" ht="15.75" x14ac:dyDescent="0.2">
      <c r="A41" s="122">
        <f>_xlfn.AGGREGATE(3,3,$B$11:B41)</f>
        <v>31</v>
      </c>
      <c r="B41" s="123" t="str">
        <f>'Бланк заказа с НДС'!B36</f>
        <v>ТЛТ00003737</v>
      </c>
      <c r="C41" s="123" t="str">
        <f>'Бланк заказа с НДС'!F36</f>
        <v>2123 (профи)</v>
      </c>
      <c r="D41" s="123">
        <f>'Бланк заказа с НДС'!G36</f>
        <v>21232904192</v>
      </c>
      <c r="E41" s="123" t="str">
        <f>'Бланк заказа с НДС'!H36</f>
        <v>о</v>
      </c>
      <c r="F41" s="123">
        <f>'Бланк заказа с НДС'!I36</f>
        <v>1902008221069</v>
      </c>
      <c r="G41" s="123" t="str">
        <f>'Бланк заказа с НДС'!K36</f>
        <v>906-527-02</v>
      </c>
      <c r="H41" s="123" t="str">
        <f>'Бланк заказа с НДС'!L36</f>
        <v>2123-2904192 Комплект шаровых опор "БЗАК-ПРОФИ" с крепежом ВАЗ 2123</v>
      </c>
      <c r="I41" s="124">
        <f>'Бланк заказа с НДС'!N36/1.22</f>
        <v>1675</v>
      </c>
      <c r="J41" s="124">
        <f>'Бланк заказа с НДС'!N36</f>
        <v>2043.5</v>
      </c>
      <c r="K41" s="124">
        <f t="shared" si="18"/>
        <v>2247.8500000000004</v>
      </c>
      <c r="L41" s="124">
        <f t="shared" si="19"/>
        <v>2472.6350000000007</v>
      </c>
      <c r="M41" s="124">
        <f t="shared" si="20"/>
        <v>3338.0572500000012</v>
      </c>
      <c r="N41" s="43"/>
      <c r="O41" s="48"/>
    </row>
    <row r="42" spans="1:15" s="52" customFormat="1" ht="15.75" x14ac:dyDescent="0.2">
      <c r="A42" s="122">
        <f>_xlfn.AGGREGATE(3,3,$B$11:B42)</f>
        <v>32</v>
      </c>
      <c r="B42" s="123" t="str">
        <f>'Бланк заказа с НДС'!B37</f>
        <v>ТЛТ00015053</v>
      </c>
      <c r="C42" s="123" t="str">
        <f>'Бланк заказа с НДС'!F37</f>
        <v>906-641-01</v>
      </c>
      <c r="D42" s="123" t="str">
        <f>'Бланк заказа с НДС'!G37</f>
        <v>212142904082-01/212142904192-05</v>
      </c>
      <c r="E42" s="123" t="str">
        <f>'Бланк заказа с НДС'!H37</f>
        <v>о</v>
      </c>
      <c r="F42" s="123">
        <f>'Бланк заказа с НДС'!I37</f>
        <v>4630017927289</v>
      </c>
      <c r="G42" s="123" t="str">
        <f>'Бланк заказа с НДС'!K37</f>
        <v>906-641-01</v>
      </c>
      <c r="H42" s="123" t="str">
        <f>'Бланк заказа с НДС'!L37</f>
        <v>906-641-01 Комплект шаровых опор "БЗАК-ПРОФИ" с крепежом ВАЗ-21214</v>
      </c>
      <c r="I42" s="124">
        <f>'Бланк заказа с НДС'!N37/1.22</f>
        <v>1715.0000000000002</v>
      </c>
      <c r="J42" s="124">
        <f>'Бланк заказа с НДС'!N37</f>
        <v>2092.3000000000002</v>
      </c>
      <c r="K42" s="124">
        <f t="shared" si="18"/>
        <v>2301.5300000000002</v>
      </c>
      <c r="L42" s="124">
        <f t="shared" si="19"/>
        <v>2531.6830000000004</v>
      </c>
      <c r="M42" s="124">
        <f t="shared" si="20"/>
        <v>3417.7720500000009</v>
      </c>
      <c r="N42" s="43"/>
      <c r="O42" s="48"/>
    </row>
    <row r="43" spans="1:15" s="52" customFormat="1" ht="31.5" customHeight="1" x14ac:dyDescent="0.2">
      <c r="A43" s="122">
        <f>_xlfn.AGGREGATE(3,3,$B$11:B43)</f>
        <v>33</v>
      </c>
      <c r="B43" s="123" t="str">
        <f>'Бланк заказа с НДС'!B38</f>
        <v>ТЛТ00003868</v>
      </c>
      <c r="C43" s="123" t="str">
        <f>'Бланк заказа с НДС'!F38</f>
        <v>2101-3003050/64</v>
      </c>
      <c r="D43" s="123" t="str">
        <f>'Бланк заказа с НДС'!G38</f>
        <v>21013003058/21013003060</v>
      </c>
      <c r="E43" s="123" t="str">
        <f>'Бланк заказа с НДС'!H38</f>
        <v>о</v>
      </c>
      <c r="F43" s="123">
        <f>'Бланк заказа с НДС'!I38</f>
        <v>4612728050159</v>
      </c>
      <c r="G43" s="123" t="str">
        <f>'Бланк заказа с НДС'!K38</f>
        <v>906-535-01</v>
      </c>
      <c r="H43" s="123" t="str">
        <f>'Бланк заказа с НДС'!L38</f>
        <v>БА01-3003050/БА01-3003064 Комплект рулевых наконечников правый+левый крайней тяги рулевой трапеции с крепежом ВАЗ 2101-2107</v>
      </c>
      <c r="I43" s="124">
        <f>'Бланк заказа с НДС'!N38/1.22</f>
        <v>680.82786885245901</v>
      </c>
      <c r="J43" s="124">
        <f>'Бланк заказа с НДС'!N38</f>
        <v>830.61</v>
      </c>
      <c r="K43" s="124">
        <f t="shared" si="18"/>
        <v>913.67100000000005</v>
      </c>
      <c r="L43" s="124">
        <f t="shared" si="19"/>
        <v>1005.0381000000001</v>
      </c>
      <c r="M43" s="124">
        <f t="shared" si="20"/>
        <v>1356.8014350000003</v>
      </c>
      <c r="N43" s="43"/>
      <c r="O43" s="48"/>
    </row>
    <row r="44" spans="1:15" s="52" customFormat="1" ht="31.5" x14ac:dyDescent="0.2">
      <c r="A44" s="122">
        <f>_xlfn.AGGREGATE(3,3,$B$11:B44)</f>
        <v>34</v>
      </c>
      <c r="B44" s="123" t="str">
        <f>'Бланк заказа с НДС'!B39</f>
        <v>ТЛТ00003957</v>
      </c>
      <c r="C44" s="123" t="str">
        <f>'Бланк заказа с НДС'!F39</f>
        <v>2101-3003058/60</v>
      </c>
      <c r="D44" s="123" t="str">
        <f>'Бланк заказа с НДС'!G39</f>
        <v>21013003058/21013003060</v>
      </c>
      <c r="E44" s="123" t="str">
        <f>'Бланк заказа с НДС'!H39</f>
        <v>о</v>
      </c>
      <c r="F44" s="123">
        <f>'Бланк заказа с НДС'!I39</f>
        <v>1702008221195</v>
      </c>
      <c r="G44" s="123" t="str">
        <f>'Бланк заказа с НДС'!K39</f>
        <v>906-535</v>
      </c>
      <c r="H44" s="123" t="str">
        <f>'Бланк заказа с НДС'!L39</f>
        <v>БА01-3003058/БА01-3003060 Комплект наконечников правый+левый крайней тяги  без крепежа ВАЗ 2101-2107</v>
      </c>
      <c r="I44" s="124">
        <f>'Бланк заказа с НДС'!N39/1.22</f>
        <v>664.17213114754099</v>
      </c>
      <c r="J44" s="124">
        <f>'Бланк заказа с НДС'!N39</f>
        <v>810.29</v>
      </c>
      <c r="K44" s="124">
        <f t="shared" si="18"/>
        <v>891.31900000000007</v>
      </c>
      <c r="L44" s="124">
        <f t="shared" si="19"/>
        <v>980.45090000000016</v>
      </c>
      <c r="M44" s="124">
        <f t="shared" si="20"/>
        <v>1323.6087150000003</v>
      </c>
      <c r="N44" s="43"/>
      <c r="O44" s="48"/>
    </row>
    <row r="45" spans="1:15" s="52" customFormat="1" ht="31.5" x14ac:dyDescent="0.2">
      <c r="A45" s="122">
        <f>_xlfn.AGGREGATE(3,3,$B$11:B45)</f>
        <v>35</v>
      </c>
      <c r="B45" s="123" t="str">
        <f>'Бланк заказа с НДС'!B40</f>
        <v>ТЛТ00003869</v>
      </c>
      <c r="C45" s="123" t="str">
        <f>'Бланк заказа с НДС'!F40</f>
        <v>2101-3003057.01</v>
      </c>
      <c r="D45" s="123">
        <f>'Бланк заказа с НДС'!G40</f>
        <v>21013003056</v>
      </c>
      <c r="E45" s="123" t="str">
        <f>'Бланк заказа с НДС'!H40</f>
        <v>о</v>
      </c>
      <c r="F45" s="123">
        <f>'Бланк заказа с НДС'!I40</f>
        <v>4612728050166</v>
      </c>
      <c r="G45" s="123" t="str">
        <f>'Бланк заказа с НДС'!K40</f>
        <v>906-532-01</v>
      </c>
      <c r="H45" s="123" t="str">
        <f>'Бланк заказа с НДС'!L40</f>
        <v>БА01-3003057.01 Комплект рулевых наконечников крайней тяги рулевой трапеции наружных в сборе с крепежом ВАЗ 2101-2107</v>
      </c>
      <c r="I45" s="124">
        <f>'Бланк заказа с НДС'!N40/1.22</f>
        <v>607.5</v>
      </c>
      <c r="J45" s="124">
        <f>'Бланк заказа с НДС'!N40</f>
        <v>741.15</v>
      </c>
      <c r="K45" s="124">
        <f t="shared" si="18"/>
        <v>815.26499999999999</v>
      </c>
      <c r="L45" s="124">
        <f t="shared" si="19"/>
        <v>896.79150000000004</v>
      </c>
      <c r="M45" s="124">
        <f t="shared" si="20"/>
        <v>1210.668525</v>
      </c>
      <c r="N45" s="43"/>
      <c r="O45" s="43"/>
    </row>
    <row r="46" spans="1:15" s="52" customFormat="1" ht="31.5" customHeight="1" x14ac:dyDescent="0.2">
      <c r="A46" s="122">
        <f>_xlfn.AGGREGATE(3,3,$B$11:B46)</f>
        <v>36</v>
      </c>
      <c r="B46" s="123" t="str">
        <f>'Бланк заказа с НДС'!B41</f>
        <v>ТЛТ00004039</v>
      </c>
      <c r="C46" s="123" t="str">
        <f>'Бланк заказа с НДС'!F41</f>
        <v>2101-3003056</v>
      </c>
      <c r="D46" s="123">
        <f>'Бланк заказа с НДС'!G41</f>
        <v>21013003056</v>
      </c>
      <c r="E46" s="123" t="str">
        <f>'Бланк заказа с НДС'!H41</f>
        <v>о</v>
      </c>
      <c r="F46" s="123">
        <f>'Бланк заказа с НДС'!I41</f>
        <v>1702008221201</v>
      </c>
      <c r="G46" s="123" t="str">
        <f>'Бланк заказа с НДС'!K41</f>
        <v>906-532</v>
      </c>
      <c r="H46" s="123" t="str">
        <f>'Бланк заказа с НДС'!L41</f>
        <v>БА01-3003056 Комплект наконечников тяги рулевой трапеции наружных в сборе без крепежа ВАЗ 2101-2107</v>
      </c>
      <c r="I46" s="124">
        <f>'Бланк заказа с НДС'!N41/1.22</f>
        <v>584.17213114754099</v>
      </c>
      <c r="J46" s="124">
        <f>'Бланк заказа с НДС'!N41</f>
        <v>712.69</v>
      </c>
      <c r="K46" s="124">
        <f t="shared" si="18"/>
        <v>783.95900000000017</v>
      </c>
      <c r="L46" s="124">
        <f t="shared" si="19"/>
        <v>862.35490000000027</v>
      </c>
      <c r="M46" s="124">
        <f t="shared" si="20"/>
        <v>1164.1791150000004</v>
      </c>
      <c r="N46" s="43"/>
      <c r="O46" s="43"/>
    </row>
    <row r="47" spans="1:15" s="52" customFormat="1" ht="15.75" x14ac:dyDescent="0.2">
      <c r="A47" s="122">
        <f>_xlfn.AGGREGATE(3,3,$B$11:B47)</f>
        <v>37</v>
      </c>
      <c r="B47" s="123" t="str">
        <f>'Бланк заказа с НДС'!B42</f>
        <v>ТЛТ00003871</v>
      </c>
      <c r="C47" s="123" t="str">
        <f>'Бланк заказа с НДС'!F42</f>
        <v>2101-3003010</v>
      </c>
      <c r="D47" s="123">
        <f>'Бланк заказа с НДС'!G42</f>
        <v>21013003010</v>
      </c>
      <c r="E47" s="123" t="str">
        <f>'Бланк заказа с НДС'!H42</f>
        <v>о</v>
      </c>
      <c r="F47" s="123">
        <f>'Бланк заказа с НДС'!I42</f>
        <v>1802008221741</v>
      </c>
      <c r="G47" s="123" t="str">
        <f>'Бланк заказа с НДС'!K42</f>
        <v>906-544</v>
      </c>
      <c r="H47" s="123" t="str">
        <f>'Бланк заказа с НДС'!L42</f>
        <v>БА01-3003010 Тяга рулевой трапеции средняя в сборе ВАЗ 2101</v>
      </c>
      <c r="I47" s="124">
        <f>'Бланк заказа с НДС'!N42/1.22</f>
        <v>759.17213114754099</v>
      </c>
      <c r="J47" s="124">
        <f>'Бланк заказа с НДС'!N42</f>
        <v>926.19</v>
      </c>
      <c r="K47" s="124">
        <f t="shared" si="18"/>
        <v>1018.8090000000002</v>
      </c>
      <c r="L47" s="124">
        <f t="shared" si="19"/>
        <v>1120.6899000000003</v>
      </c>
      <c r="M47" s="124">
        <f t="shared" si="20"/>
        <v>1512.9313650000006</v>
      </c>
      <c r="N47" s="43"/>
      <c r="O47" s="43"/>
    </row>
    <row r="48" spans="1:15" s="52" customFormat="1" ht="15.75" x14ac:dyDescent="0.2">
      <c r="A48" s="122">
        <f>_xlfn.AGGREGATE(3,3,$B$11:B48)</f>
        <v>38</v>
      </c>
      <c r="B48" s="123" t="str">
        <f>'Бланк заказа с НДС'!B43</f>
        <v>ТЛТ00003873</v>
      </c>
      <c r="C48" s="123" t="str">
        <f>'Бланк заказа с НДС'!F43</f>
        <v>2121-3414010</v>
      </c>
      <c r="D48" s="123">
        <f>'Бланк заказа с НДС'!G43</f>
        <v>21213414010</v>
      </c>
      <c r="E48" s="123" t="str">
        <f>'Бланк заказа с НДС'!H43</f>
        <v>о</v>
      </c>
      <c r="F48" s="123">
        <f>'Бланк заказа с НДС'!I43</f>
        <v>1802008221758</v>
      </c>
      <c r="G48" s="123" t="str">
        <f>'Бланк заказа с НДС'!K43</f>
        <v>906-545</v>
      </c>
      <c r="H48" s="123" t="str">
        <f>'Бланк заказа с НДС'!L43</f>
        <v>БА21-3414010 Тяга рулевой трапеции средняя в сборе ВАЗ 2121</v>
      </c>
      <c r="I48" s="124">
        <f>'Бланк заказа с НДС'!N43/1.22</f>
        <v>793.32786885245901</v>
      </c>
      <c r="J48" s="124">
        <f>'Бланк заказа с НДС'!N43</f>
        <v>967.86</v>
      </c>
      <c r="K48" s="124">
        <f t="shared" si="18"/>
        <v>1064.6460000000002</v>
      </c>
      <c r="L48" s="124">
        <f t="shared" si="19"/>
        <v>1171.1106000000002</v>
      </c>
      <c r="M48" s="124">
        <f t="shared" si="20"/>
        <v>1580.9993100000004</v>
      </c>
      <c r="N48" s="43"/>
      <c r="O48" s="43"/>
    </row>
    <row r="49" spans="1:15" s="52" customFormat="1" ht="15.75" x14ac:dyDescent="0.2">
      <c r="A49" s="122">
        <f>_xlfn.AGGREGATE(3,3,$B$11:B49)</f>
        <v>39</v>
      </c>
      <c r="B49" s="123" t="str">
        <f>'Бланк заказа с НДС'!B44</f>
        <v>ТЛТ00003872</v>
      </c>
      <c r="C49" s="123" t="str">
        <f>'Бланк заказа с НДС'!F44</f>
        <v>21214-3414010</v>
      </c>
      <c r="D49" s="123">
        <f>'Бланк заказа с НДС'!G44</f>
        <v>212143414010</v>
      </c>
      <c r="E49" s="123" t="str">
        <f>'Бланк заказа с НДС'!H44</f>
        <v>о</v>
      </c>
      <c r="F49" s="123">
        <f>'Бланк заказа с НДС'!I44</f>
        <v>1802008221765</v>
      </c>
      <c r="G49" s="123" t="str">
        <f>'Бланк заказа с НДС'!K44</f>
        <v>906-546</v>
      </c>
      <c r="H49" s="123" t="str">
        <f>'Бланк заказа с НДС'!L44</f>
        <v>БА214-3414010-01 Тяга рулевой трапеции средняя в сборе ВАЗ 2121</v>
      </c>
      <c r="I49" s="124">
        <f>'Бланк заказа с НДС'!N44/1.22</f>
        <v>862.5</v>
      </c>
      <c r="J49" s="124">
        <f>'Бланк заказа с НДС'!N44</f>
        <v>1052.25</v>
      </c>
      <c r="K49" s="124">
        <f t="shared" si="18"/>
        <v>1157.4750000000001</v>
      </c>
      <c r="L49" s="124">
        <f t="shared" si="19"/>
        <v>1273.2225000000003</v>
      </c>
      <c r="M49" s="124">
        <f t="shared" si="20"/>
        <v>1718.8503750000004</v>
      </c>
      <c r="N49" s="43"/>
      <c r="O49" s="43"/>
    </row>
    <row r="50" spans="1:15" s="52" customFormat="1" ht="31.5" x14ac:dyDescent="0.2">
      <c r="A50" s="122">
        <f>_xlfn.AGGREGATE(3,3,$B$11:B50)</f>
        <v>40</v>
      </c>
      <c r="B50" s="123" t="str">
        <f>'Бланк заказа с НДС'!B45</f>
        <v>ТЛТ00003884</v>
      </c>
      <c r="C50" s="123" t="str">
        <f>'Бланк заказа с НДС'!F45</f>
        <v>2121-3414138.01</v>
      </c>
      <c r="D50" s="123">
        <f>'Бланк заказа с НДС'!G45</f>
        <v>21213414138</v>
      </c>
      <c r="E50" s="123" t="str">
        <f>'Бланк заказа с НДС'!H45</f>
        <v>о</v>
      </c>
      <c r="F50" s="123">
        <f>'Бланк заказа с НДС'!I45</f>
        <v>4612728050197</v>
      </c>
      <c r="G50" s="123" t="str">
        <f>'Бланк заказа с НДС'!K45</f>
        <v>906-548-01</v>
      </c>
      <c r="H50" s="123" t="str">
        <f>'Бланк заказа с НДС'!L45</f>
        <v>БА21-3414138.01 Комплект рулевых наконечников внутренних в сборе с крепежом ВАЗ 2121</v>
      </c>
      <c r="I50" s="124">
        <f>'Бланк заказа с НДС'!N45/1.22</f>
        <v>689.17213114754099</v>
      </c>
      <c r="J50" s="124">
        <f>'Бланк заказа с НДС'!N45</f>
        <v>840.79</v>
      </c>
      <c r="K50" s="124">
        <f t="shared" si="18"/>
        <v>924.86900000000003</v>
      </c>
      <c r="L50" s="124">
        <f t="shared" si="19"/>
        <v>1017.3559000000001</v>
      </c>
      <c r="M50" s="124">
        <f t="shared" si="20"/>
        <v>1373.4304650000004</v>
      </c>
      <c r="N50" s="43"/>
      <c r="O50" s="43"/>
    </row>
    <row r="51" spans="1:15" s="52" customFormat="1" ht="31.5" x14ac:dyDescent="0.2">
      <c r="A51" s="122">
        <f>_xlfn.AGGREGATE(3,3,$B$11:B51)</f>
        <v>41</v>
      </c>
      <c r="B51" s="123" t="str">
        <f>'Бланк заказа с НДС'!B46</f>
        <v>ТЛТ00003959</v>
      </c>
      <c r="C51" s="123" t="str">
        <f>'Бланк заказа с НДС'!F46</f>
        <v>2121-3414138</v>
      </c>
      <c r="D51" s="123">
        <f>'Бланк заказа с НДС'!G46</f>
        <v>21213414138</v>
      </c>
      <c r="E51" s="123" t="str">
        <f>'Бланк заказа с НДС'!H46</f>
        <v>о</v>
      </c>
      <c r="F51" s="123">
        <f>'Бланк заказа с НДС'!I46</f>
        <v>4680287513460</v>
      </c>
      <c r="G51" s="123" t="str">
        <f>'Бланк заказа с НДС'!K46</f>
        <v>906-548</v>
      </c>
      <c r="H51" s="123" t="str">
        <f>'Бланк заказа с НДС'!L46</f>
        <v>БА21-3414138 Комплект рулевых наконечников внутренних в сборе без крепежа ВАЗ 2121</v>
      </c>
      <c r="I51" s="124">
        <f>'Бланк заказа с НДС'!N46/1.22</f>
        <v>666.67213114754099</v>
      </c>
      <c r="J51" s="124">
        <f>'Бланк заказа с НДС'!N46</f>
        <v>813.34</v>
      </c>
      <c r="K51" s="124">
        <f t="shared" si="18"/>
        <v>894.67400000000009</v>
      </c>
      <c r="L51" s="124">
        <f t="shared" si="19"/>
        <v>984.1414000000002</v>
      </c>
      <c r="M51" s="124">
        <f t="shared" si="20"/>
        <v>1328.5908900000004</v>
      </c>
      <c r="N51" s="43"/>
      <c r="O51" s="43"/>
    </row>
    <row r="52" spans="1:15" s="52" customFormat="1" ht="31.5" customHeight="1" x14ac:dyDescent="0.2">
      <c r="A52" s="122">
        <f>_xlfn.AGGREGATE(3,3,$B$11:B52)</f>
        <v>42</v>
      </c>
      <c r="B52" s="123" t="str">
        <f>'Бланк заказа с НДС'!B47</f>
        <v>ТЛТ00003914</v>
      </c>
      <c r="C52" s="123" t="str">
        <f>'Бланк заказа с НДС'!F47</f>
        <v>2108-3414056.01/57.01</v>
      </c>
      <c r="D52" s="123" t="str">
        <f>'Бланк заказа с НДС'!G47</f>
        <v>21083414056/21083414057</v>
      </c>
      <c r="E52" s="123" t="str">
        <f>'Бланк заказа с НДС'!H47</f>
        <v>о</v>
      </c>
      <c r="F52" s="123">
        <f>'Бланк заказа с НДС'!I47</f>
        <v>4612728050203</v>
      </c>
      <c r="G52" s="123" t="str">
        <f>'Бланк заказа с НДС'!K47</f>
        <v>906-540-01</v>
      </c>
      <c r="H52" s="123" t="str">
        <f>'Бланк заказа с НДС'!L47</f>
        <v>БА08-3414056.01/БА08-3414057.01 Комплект рулевых наконечников в сборе с крепежом ВАЗ 2108-2109</v>
      </c>
      <c r="I52" s="124">
        <f>'Бланк заказа с НДС'!N47/1.22</f>
        <v>740.82786885245901</v>
      </c>
      <c r="J52" s="124">
        <f>'Бланк заказа с НДС'!N47</f>
        <v>903.81</v>
      </c>
      <c r="K52" s="124">
        <f t="shared" si="18"/>
        <v>994.19100000000003</v>
      </c>
      <c r="L52" s="124">
        <f t="shared" si="19"/>
        <v>1093.6101000000001</v>
      </c>
      <c r="M52" s="124">
        <f t="shared" si="20"/>
        <v>1476.3736350000001</v>
      </c>
      <c r="N52" s="43"/>
      <c r="O52" s="43"/>
    </row>
    <row r="53" spans="1:15" s="52" customFormat="1" ht="31.5" x14ac:dyDescent="0.2">
      <c r="A53" s="122">
        <f>_xlfn.AGGREGATE(3,3,$B$11:B53)</f>
        <v>43</v>
      </c>
      <c r="B53" s="123" t="str">
        <f>'Бланк заказа с НДС'!B48</f>
        <v>ТЛТ00003960</v>
      </c>
      <c r="C53" s="123" t="str">
        <f>'Бланк заказа с НДС'!F48</f>
        <v>2108-3414056.01/57</v>
      </c>
      <c r="D53" s="123" t="str">
        <f>'Бланк заказа с НДС'!G48</f>
        <v>21083414056/21083414057</v>
      </c>
      <c r="E53" s="123" t="str">
        <f>'Бланк заказа с НДС'!H48</f>
        <v>о</v>
      </c>
      <c r="F53" s="123">
        <f>'Бланк заказа с НДС'!I48</f>
        <v>4680287513484</v>
      </c>
      <c r="G53" s="123" t="str">
        <f>'Бланк заказа с НДС'!K48</f>
        <v>906-540</v>
      </c>
      <c r="H53" s="123" t="str">
        <f>'Бланк заказа с НДС'!L48</f>
        <v>БА08-3414056/БА08-3414057 Комплект рулевых наконечников в сборе без крепежа ВАЗ 2108-2109</v>
      </c>
      <c r="I53" s="124">
        <f>'Бланк заказа с НДС'!N48/1.22</f>
        <v>711.67213114754099</v>
      </c>
      <c r="J53" s="124">
        <f>'Бланк заказа с НДС'!N48</f>
        <v>868.24</v>
      </c>
      <c r="K53" s="124">
        <f t="shared" si="18"/>
        <v>955.06400000000008</v>
      </c>
      <c r="L53" s="124">
        <f t="shared" si="19"/>
        <v>1050.5704000000001</v>
      </c>
      <c r="M53" s="124">
        <f t="shared" si="20"/>
        <v>1418.2700400000001</v>
      </c>
      <c r="N53" s="43"/>
      <c r="O53" s="43"/>
    </row>
    <row r="54" spans="1:15" s="52" customFormat="1" ht="31.5" x14ac:dyDescent="0.2">
      <c r="A54" s="122">
        <f>_xlfn.AGGREGATE(3,3,$B$11:B54)</f>
        <v>44</v>
      </c>
      <c r="B54" s="123" t="str">
        <f>'Бланк заказа с НДС'!B49</f>
        <v>ТЛТ00003912</v>
      </c>
      <c r="C54" s="123" t="str">
        <f>'Бланк заказа с НДС'!F49</f>
        <v>2108-3414056</v>
      </c>
      <c r="D54" s="123">
        <f>'Бланк заказа с НДС'!G49</f>
        <v>21083414056</v>
      </c>
      <c r="E54" s="123" t="str">
        <f>'Бланк заказа с НДС'!H49</f>
        <v>о</v>
      </c>
      <c r="F54" s="123">
        <f>'Бланк заказа с НДС'!I49</f>
        <v>1902008221120</v>
      </c>
      <c r="G54" s="123" t="str">
        <f>'Бланк заказа с НДС'!K49</f>
        <v>906-538</v>
      </c>
      <c r="H54" s="123" t="str">
        <f>'Бланк заказа с НДС'!L49</f>
        <v>БА08-3414056.01 Наконечник рулевой наружный правый с крепежом ВАЗ 2108-2109</v>
      </c>
      <c r="I54" s="124">
        <f>'Бланк заказа с НДС'!N49/1.22</f>
        <v>386.67213114754099</v>
      </c>
      <c r="J54" s="124">
        <f>'Бланк заказа с НДС'!N49</f>
        <v>471.74</v>
      </c>
      <c r="K54" s="124">
        <f t="shared" si="18"/>
        <v>518.9140000000001</v>
      </c>
      <c r="L54" s="124">
        <f t="shared" si="19"/>
        <v>570.80540000000019</v>
      </c>
      <c r="M54" s="124">
        <f t="shared" si="20"/>
        <v>770.58729000000028</v>
      </c>
      <c r="N54" s="43"/>
      <c r="O54" s="43"/>
    </row>
    <row r="55" spans="1:15" s="52" customFormat="1" ht="31.5" x14ac:dyDescent="0.2">
      <c r="A55" s="122">
        <f>_xlfn.AGGREGATE(3,3,$B$11:B55)</f>
        <v>45</v>
      </c>
      <c r="B55" s="123" t="str">
        <f>'Бланк заказа с НДС'!B50</f>
        <v>ТЛТ00003913</v>
      </c>
      <c r="C55" s="123" t="str">
        <f>'Бланк заказа с НДС'!F50</f>
        <v>2108-3414057</v>
      </c>
      <c r="D55" s="123">
        <f>'Бланк заказа с НДС'!G50</f>
        <v>21083414057</v>
      </c>
      <c r="E55" s="123" t="str">
        <f>'Бланк заказа с НДС'!H50</f>
        <v>о</v>
      </c>
      <c r="F55" s="123">
        <f>'Бланк заказа с НДС'!I50</f>
        <v>1902008221137</v>
      </c>
      <c r="G55" s="123" t="str">
        <f>'Бланк заказа с НДС'!K50</f>
        <v>906-539</v>
      </c>
      <c r="H55" s="123" t="str">
        <f>'Бланк заказа с НДС'!L50</f>
        <v>БА08-3414057.01 Наконечник рулевой наружный левый с крепежом ВАЗ 2108-2109</v>
      </c>
      <c r="I55" s="124">
        <f>'Бланк заказа с НДС'!N50/1.22</f>
        <v>386.67213114754099</v>
      </c>
      <c r="J55" s="124">
        <f>'Бланк заказа с НДС'!N50</f>
        <v>471.74</v>
      </c>
      <c r="K55" s="124">
        <f t="shared" si="18"/>
        <v>518.9140000000001</v>
      </c>
      <c r="L55" s="124">
        <f t="shared" si="19"/>
        <v>570.80540000000019</v>
      </c>
      <c r="M55" s="124">
        <f t="shared" si="20"/>
        <v>770.58729000000028</v>
      </c>
      <c r="N55" s="43"/>
      <c r="O55" s="43"/>
    </row>
    <row r="56" spans="1:15" s="52" customFormat="1" ht="30.75" customHeight="1" x14ac:dyDescent="0.2">
      <c r="A56" s="122">
        <f>_xlfn.AGGREGATE(3,3,$B$11:B56)</f>
        <v>46</v>
      </c>
      <c r="B56" s="123" t="str">
        <f>'Бланк заказа с НДС'!B51</f>
        <v>ТЛТ00003924</v>
      </c>
      <c r="C56" s="123" t="str">
        <f>'Бланк заказа с НДС'!F51</f>
        <v>2110-3414056.01/57.01</v>
      </c>
      <c r="D56" s="123" t="str">
        <f>'Бланк заказа с НДС'!G51</f>
        <v>21103414056/21103414057</v>
      </c>
      <c r="E56" s="123" t="str">
        <f>'Бланк заказа с НДС'!H51</f>
        <v>о</v>
      </c>
      <c r="F56" s="123">
        <f>'Бланк заказа с НДС'!I51</f>
        <v>4612728050333</v>
      </c>
      <c r="G56" s="123" t="str">
        <f>'Бланк заказа с НДС'!K51</f>
        <v>906-543-01</v>
      </c>
      <c r="H56" s="123" t="str">
        <f>'Бланк заказа с НДС'!L51</f>
        <v>БА10-3414056.01/БА10-3414057.01 Комплект рулевых наконечников в сборе с крепежом ВАЗ 2110-2112</v>
      </c>
      <c r="I56" s="124">
        <f>'Бланк заказа с НДС'!N51/1.22</f>
        <v>824.17213114754099</v>
      </c>
      <c r="J56" s="124">
        <f>'Бланк заказа с НДС'!N51</f>
        <v>1005.49</v>
      </c>
      <c r="K56" s="124">
        <f t="shared" si="18"/>
        <v>1106.039</v>
      </c>
      <c r="L56" s="124">
        <f t="shared" si="19"/>
        <v>1216.6429000000001</v>
      </c>
      <c r="M56" s="124">
        <f t="shared" si="20"/>
        <v>1642.4679150000002</v>
      </c>
      <c r="N56" s="43"/>
      <c r="O56" s="43"/>
    </row>
    <row r="57" spans="1:15" s="52" customFormat="1" ht="31.5" x14ac:dyDescent="0.2">
      <c r="A57" s="122">
        <f>_xlfn.AGGREGATE(3,3,$B$11:B57)</f>
        <v>47</v>
      </c>
      <c r="B57" s="123" t="str">
        <f>'Бланк заказа с НДС'!B52</f>
        <v>ТЛТ00003961</v>
      </c>
      <c r="C57" s="123" t="str">
        <f>'Бланк заказа с НДС'!F52</f>
        <v>2110-3414056.01/57</v>
      </c>
      <c r="D57" s="123" t="str">
        <f>'Бланк заказа с НДС'!G52</f>
        <v>21103414056/21103414057</v>
      </c>
      <c r="E57" s="123" t="str">
        <f>'Бланк заказа с НДС'!H52</f>
        <v>о</v>
      </c>
      <c r="F57" s="123">
        <f>'Бланк заказа с НДС'!I52</f>
        <v>4680287513477</v>
      </c>
      <c r="G57" s="123" t="str">
        <f>'Бланк заказа с НДС'!K52</f>
        <v>906-543</v>
      </c>
      <c r="H57" s="123" t="str">
        <f>'Бланк заказа с НДС'!L52</f>
        <v>БА10-3414056/БА10-3414057 Комплект рулевых наконечников в сборе без крепежа ВАЗ 2110-2112</v>
      </c>
      <c r="I57" s="124">
        <f>'Бланк заказа с НДС'!N52/1.22</f>
        <v>785.82786885245912</v>
      </c>
      <c r="J57" s="124">
        <f>'Бланк заказа с НДС'!N52</f>
        <v>958.71</v>
      </c>
      <c r="K57" s="124">
        <f t="shared" si="18"/>
        <v>1054.5810000000001</v>
      </c>
      <c r="L57" s="124">
        <f t="shared" si="19"/>
        <v>1160.0391000000002</v>
      </c>
      <c r="M57" s="124">
        <f t="shared" si="20"/>
        <v>1566.0527850000003</v>
      </c>
      <c r="N57" s="43"/>
      <c r="O57" s="43"/>
    </row>
    <row r="58" spans="1:15" s="52" customFormat="1" ht="31.5" x14ac:dyDescent="0.2">
      <c r="A58" s="122">
        <f>_xlfn.AGGREGATE(3,3,$B$11:B58)</f>
        <v>48</v>
      </c>
      <c r="B58" s="123" t="str">
        <f>'Бланк заказа с НДС'!B53</f>
        <v>ТЛТ00003925</v>
      </c>
      <c r="C58" s="123" t="str">
        <f>'Бланк заказа с НДС'!F53</f>
        <v>2110-3414056</v>
      </c>
      <c r="D58" s="123">
        <f>'Бланк заказа с НДС'!G53</f>
        <v>21103414056</v>
      </c>
      <c r="E58" s="123" t="str">
        <f>'Бланк заказа с НДС'!H53</f>
        <v>о</v>
      </c>
      <c r="F58" s="123">
        <f>'Бланк заказа с НДС'!I53</f>
        <v>1902008221144</v>
      </c>
      <c r="G58" s="123" t="str">
        <f>'Бланк заказа с НДС'!K53</f>
        <v>906-541</v>
      </c>
      <c r="H58" s="123" t="str">
        <f>'Бланк заказа с НДС'!L53</f>
        <v>БА10-3414056.01 Наконечник рулевой наружный правый с крепежом ВАЗ 2110-2112</v>
      </c>
      <c r="I58" s="124">
        <f>'Бланк заказа с НДС'!N53/1.22</f>
        <v>471.67213114754105</v>
      </c>
      <c r="J58" s="124">
        <f>'Бланк заказа с НДС'!N53</f>
        <v>575.44000000000005</v>
      </c>
      <c r="K58" s="124">
        <f t="shared" si="18"/>
        <v>632.98400000000015</v>
      </c>
      <c r="L58" s="124">
        <f t="shared" si="19"/>
        <v>696.28240000000017</v>
      </c>
      <c r="M58" s="124">
        <f t="shared" si="20"/>
        <v>939.9812400000003</v>
      </c>
      <c r="N58" s="43"/>
      <c r="O58" s="43"/>
    </row>
    <row r="59" spans="1:15" s="52" customFormat="1" ht="31.5" x14ac:dyDescent="0.2">
      <c r="A59" s="122">
        <f>_xlfn.AGGREGATE(3,3,$B$11:B59)</f>
        <v>49</v>
      </c>
      <c r="B59" s="123" t="str">
        <f>'Бланк заказа с НДС'!B54</f>
        <v>ТЛТ00003926</v>
      </c>
      <c r="C59" s="123" t="str">
        <f>'Бланк заказа с НДС'!F54</f>
        <v>2110-3414057</v>
      </c>
      <c r="D59" s="123">
        <f>'Бланк заказа с НДС'!G54</f>
        <v>21103414057</v>
      </c>
      <c r="E59" s="123" t="str">
        <f>'Бланк заказа с НДС'!H54</f>
        <v>о</v>
      </c>
      <c r="F59" s="123">
        <f>'Бланк заказа с НДС'!I54</f>
        <v>1902008221151</v>
      </c>
      <c r="G59" s="123" t="str">
        <f>'Бланк заказа с НДС'!K54</f>
        <v>906-542</v>
      </c>
      <c r="H59" s="123" t="str">
        <f>'Бланк заказа с НДС'!L54</f>
        <v>БА10-3414057.01 Наконечник рулевой наружный левый с крепежом ВАЗ 2110-2112</v>
      </c>
      <c r="I59" s="124">
        <f>'Бланк заказа с НДС'!N54/1.22</f>
        <v>471.67213114754105</v>
      </c>
      <c r="J59" s="124">
        <f>'Бланк заказа с НДС'!N54</f>
        <v>575.44000000000005</v>
      </c>
      <c r="K59" s="124">
        <f t="shared" si="18"/>
        <v>632.98400000000015</v>
      </c>
      <c r="L59" s="124">
        <f t="shared" si="19"/>
        <v>696.28240000000017</v>
      </c>
      <c r="M59" s="124">
        <f t="shared" si="20"/>
        <v>939.9812400000003</v>
      </c>
      <c r="N59" s="43"/>
      <c r="O59" s="43"/>
    </row>
    <row r="60" spans="1:15" s="52" customFormat="1" ht="15.75" x14ac:dyDescent="0.2">
      <c r="A60" s="122">
        <f>_xlfn.AGGREGATE(3,3,$B$11:B60)</f>
        <v>50</v>
      </c>
      <c r="B60" s="123" t="str">
        <f>'Бланк заказа с НДС'!B55</f>
        <v>ТЛТ00014383</v>
      </c>
      <c r="C60" s="123">
        <f>'Бланк заказа с НДС'!F55</f>
        <v>8450039696</v>
      </c>
      <c r="D60" s="123">
        <f>'Бланк заказа с НДС'!G55</f>
        <v>8450039696</v>
      </c>
      <c r="E60" s="123" t="str">
        <f>'Бланк заказа с НДС'!H55</f>
        <v>о</v>
      </c>
      <c r="F60" s="123">
        <f>'Бланк заказа с НДС'!I55</f>
        <v>4630017890057</v>
      </c>
      <c r="G60" s="123" t="str">
        <f>'Бланк заказа с НДС'!K55</f>
        <v>906-633</v>
      </c>
      <c r="H60" s="123" t="str">
        <f>'Бланк заказа с НДС'!L55</f>
        <v>906-633 Наконечник рулевой тяги правый Lada Vesta 8450039696</v>
      </c>
      <c r="I60" s="124">
        <f>'Бланк заказа с НДС'!N55/1.22</f>
        <v>586.67213114754099</v>
      </c>
      <c r="J60" s="124">
        <f>'Бланк заказа с НДС'!N55</f>
        <v>715.74</v>
      </c>
      <c r="K60" s="124">
        <f t="shared" si="18"/>
        <v>787.31400000000008</v>
      </c>
      <c r="L60" s="124">
        <f t="shared" si="19"/>
        <v>866.0454000000002</v>
      </c>
      <c r="M60" s="124">
        <f t="shared" si="20"/>
        <v>1169.1612900000002</v>
      </c>
      <c r="N60" s="43"/>
      <c r="O60" s="43"/>
    </row>
    <row r="61" spans="1:15" s="52" customFormat="1" ht="15.75" x14ac:dyDescent="0.2">
      <c r="A61" s="122">
        <f>_xlfn.AGGREGATE(3,3,$B$11:B61)</f>
        <v>51</v>
      </c>
      <c r="B61" s="123" t="str">
        <f>'Бланк заказа с НДС'!B56</f>
        <v>ТЛТ00014382</v>
      </c>
      <c r="C61" s="123">
        <f>'Бланк заказа с НДС'!F56</f>
        <v>8450039697</v>
      </c>
      <c r="D61" s="123">
        <f>'Бланк заказа с НДС'!G56</f>
        <v>8450039697</v>
      </c>
      <c r="E61" s="123" t="str">
        <f>'Бланк заказа с НДС'!H56</f>
        <v>о</v>
      </c>
      <c r="F61" s="123">
        <f>'Бланк заказа с НДС'!I56</f>
        <v>4630017890040</v>
      </c>
      <c r="G61" s="123" t="str">
        <f>'Бланк заказа с НДС'!K56</f>
        <v>906-632</v>
      </c>
      <c r="H61" s="123" t="str">
        <f>'Бланк заказа с НДС'!L56</f>
        <v>906-632 Наконечник рулевой тяги левый Lada Vesta 8450039697</v>
      </c>
      <c r="I61" s="124">
        <f>'Бланк заказа с НДС'!N56/1.22</f>
        <v>586.67213114754099</v>
      </c>
      <c r="J61" s="124">
        <f>'Бланк заказа с НДС'!N56</f>
        <v>715.74</v>
      </c>
      <c r="K61" s="124">
        <f t="shared" si="18"/>
        <v>787.31400000000008</v>
      </c>
      <c r="L61" s="124">
        <f t="shared" si="19"/>
        <v>866.0454000000002</v>
      </c>
      <c r="M61" s="124">
        <f t="shared" si="20"/>
        <v>1169.1612900000002</v>
      </c>
      <c r="N61" s="43"/>
      <c r="O61" s="43"/>
    </row>
    <row r="62" spans="1:15" s="52" customFormat="1" ht="15.75" x14ac:dyDescent="0.2">
      <c r="A62" s="122">
        <f>_xlfn.AGGREGATE(3,3,$B$11:B62)</f>
        <v>52</v>
      </c>
      <c r="B62" s="123" t="str">
        <f>'Бланк заказа с НДС'!B57</f>
        <v>ТЛТ00016152</v>
      </c>
      <c r="C62" s="123" t="str">
        <f>'Бланк заказа с НДС'!F57</f>
        <v>906-696</v>
      </c>
      <c r="D62" s="123" t="str">
        <f>'Бланк заказа с НДС'!G57</f>
        <v>8450039696/8450039697</v>
      </c>
      <c r="E62" s="123" t="str">
        <f>'Бланк заказа с НДС'!H57</f>
        <v>о</v>
      </c>
      <c r="F62" s="123">
        <f>'Бланк заказа с НДС'!I57</f>
        <v>4630017927227</v>
      </c>
      <c r="G62" s="123" t="str">
        <f>'Бланк заказа с НДС'!K57</f>
        <v>906-696</v>
      </c>
      <c r="H62" s="123" t="str">
        <f>'Бланк заказа с НДС'!L57</f>
        <v>906-696 Комплект рулевых наконечников LADA VESTA</v>
      </c>
      <c r="I62" s="124">
        <f>'Бланк заказа с НДС'!N57/1.22</f>
        <v>922.50000000000011</v>
      </c>
      <c r="J62" s="124">
        <f>'Бланк заказа с НДС'!N57</f>
        <v>1125.45</v>
      </c>
      <c r="K62" s="124">
        <f t="shared" si="18"/>
        <v>1237.9950000000001</v>
      </c>
      <c r="L62" s="124">
        <f t="shared" si="19"/>
        <v>1361.7945000000002</v>
      </c>
      <c r="M62" s="124">
        <f t="shared" si="20"/>
        <v>1838.4225750000003</v>
      </c>
      <c r="N62" s="43"/>
      <c r="O62" s="43"/>
    </row>
    <row r="63" spans="1:15" s="52" customFormat="1" ht="15.75" x14ac:dyDescent="0.2">
      <c r="A63" s="122">
        <f>_xlfn.AGGREGATE(3,3,$B$11:B63)</f>
        <v>53</v>
      </c>
      <c r="B63" s="123" t="str">
        <f>'Бланк заказа с НДС'!B58</f>
        <v>ТЛТ00014384</v>
      </c>
      <c r="C63" s="123">
        <f>'Бланк заказа с НДС'!F58</f>
        <v>8450006828</v>
      </c>
      <c r="D63" s="123">
        <f>'Бланк заказа с НДС'!G58</f>
        <v>8450006828</v>
      </c>
      <c r="E63" s="123" t="str">
        <f>'Бланк заказа с НДС'!H58</f>
        <v>о</v>
      </c>
      <c r="F63" s="123">
        <f>'Бланк заказа с НДС'!I58</f>
        <v>4630017890064</v>
      </c>
      <c r="G63" s="123" t="str">
        <f>'Бланк заказа с НДС'!K58</f>
        <v>906-634</v>
      </c>
      <c r="H63" s="123" t="str">
        <f>'Бланк заказа с НДС'!L58</f>
        <v>906-634 Рулевая тяга Lada Vesta 8450006828</v>
      </c>
      <c r="I63" s="124">
        <f>'Бланк заказа с НДС'!N58/1.22</f>
        <v>413.32786885245901</v>
      </c>
      <c r="J63" s="124">
        <f>'Бланк заказа с НДС'!N58</f>
        <v>504.26</v>
      </c>
      <c r="K63" s="124">
        <f t="shared" si="18"/>
        <v>554.68600000000004</v>
      </c>
      <c r="L63" s="124">
        <f t="shared" si="19"/>
        <v>610.15460000000007</v>
      </c>
      <c r="M63" s="124">
        <f t="shared" si="20"/>
        <v>823.70871000000011</v>
      </c>
      <c r="N63" s="43"/>
      <c r="O63" s="43"/>
    </row>
    <row r="64" spans="1:15" s="52" customFormat="1" ht="20.25" customHeight="1" x14ac:dyDescent="0.2">
      <c r="A64" s="122">
        <f>_xlfn.AGGREGATE(3,3,$B$11:B64)</f>
        <v>54</v>
      </c>
      <c r="B64" s="123" t="str">
        <f>'Бланк заказа с НДС'!B59</f>
        <v>ТЛТ00003890</v>
      </c>
      <c r="C64" s="123" t="str">
        <f>'Бланк заказа с НДС'!F59</f>
        <v>906-292-01</v>
      </c>
      <c r="D64" s="123" t="str">
        <f>'Бланк заказа с НДС'!G59</f>
        <v>21013003000 (21013003058 + 21013003060 + 21013003056 + 21013003010)</v>
      </c>
      <c r="E64" s="123" t="str">
        <f>'Бланк заказа с НДС'!H59</f>
        <v>о</v>
      </c>
      <c r="F64" s="123">
        <f>'Бланк заказа с НДС'!I59</f>
        <v>4612728050210</v>
      </c>
      <c r="G64" s="123" t="str">
        <f>'Бланк заказа с НДС'!K59</f>
        <v>906-292-01</v>
      </c>
      <c r="H64" s="123" t="str">
        <f>'Бланк заказа с НДС'!L59</f>
        <v>906-292-01 Комплект тяг рулевой трапеции без скрутки ВАЗ 2101-2107</v>
      </c>
      <c r="I64" s="124">
        <f>'Бланк заказа с НДС'!N59/1.22</f>
        <v>2171.6721311475412</v>
      </c>
      <c r="J64" s="124">
        <f>'Бланк заказа с НДС'!N59</f>
        <v>2649.44</v>
      </c>
      <c r="K64" s="124">
        <f t="shared" si="18"/>
        <v>2914.3840000000005</v>
      </c>
      <c r="L64" s="124">
        <f t="shared" si="19"/>
        <v>3205.8224000000009</v>
      </c>
      <c r="M64" s="124">
        <f t="shared" si="20"/>
        <v>4327.8602400000018</v>
      </c>
      <c r="N64" s="43"/>
      <c r="O64" s="43"/>
    </row>
    <row r="65" spans="1:15" s="52" customFormat="1" ht="20.25" customHeight="1" x14ac:dyDescent="0.2">
      <c r="A65" s="122">
        <f>_xlfn.AGGREGATE(3,3,$B$11:B65)</f>
        <v>55</v>
      </c>
      <c r="B65" s="123" t="str">
        <f>'Бланк заказа с НДС'!B60</f>
        <v>ТЛТ00003892</v>
      </c>
      <c r="C65" s="123" t="str">
        <f>'Бланк заказа с НДС'!F60</f>
        <v>906-293-01</v>
      </c>
      <c r="D65" s="123" t="str">
        <f>'Бланк заказа с НДС'!G60</f>
        <v>21213414000 (21213414138 + 21013003056 + 21213414010)</v>
      </c>
      <c r="E65" s="123" t="str">
        <f>'Бланк заказа с НДС'!H60</f>
        <v>о</v>
      </c>
      <c r="F65" s="123">
        <f>'Бланк заказа с НДС'!I60</f>
        <v>4612728050227</v>
      </c>
      <c r="G65" s="123" t="str">
        <f>'Бланк заказа с НДС'!K60</f>
        <v>906-293-01</v>
      </c>
      <c r="H65" s="123" t="str">
        <f>'Бланк заказа с НДС'!L60</f>
        <v>906-293-01 Комплект тяг рулевой трапеции без скрутки ВАЗ 2121</v>
      </c>
      <c r="I65" s="124">
        <f>'Бланк заказа с НДС'!N60/1.22</f>
        <v>2231.6721311475408</v>
      </c>
      <c r="J65" s="124">
        <f>'Бланк заказа с НДС'!N60</f>
        <v>2722.64</v>
      </c>
      <c r="K65" s="124">
        <f t="shared" si="18"/>
        <v>2994.904</v>
      </c>
      <c r="L65" s="124">
        <f t="shared" si="19"/>
        <v>3294.3944000000001</v>
      </c>
      <c r="M65" s="124">
        <f t="shared" si="20"/>
        <v>4447.4324400000005</v>
      </c>
      <c r="N65" s="43"/>
      <c r="O65" s="43"/>
    </row>
    <row r="66" spans="1:15" s="52" customFormat="1" ht="20.25" customHeight="1" x14ac:dyDescent="0.2">
      <c r="A66" s="122">
        <f>_xlfn.AGGREGATE(3,3,$B$11:B66)</f>
        <v>56</v>
      </c>
      <c r="B66" s="123" t="str">
        <f>'Бланк заказа с НДС'!B61</f>
        <v>ТЛТ00003889</v>
      </c>
      <c r="C66" s="123" t="str">
        <f>'Бланк заказа с НДС'!F61</f>
        <v>906-292 скр.</v>
      </c>
      <c r="D66" s="123" t="str">
        <f>'Бланк заказа с НДС'!G61</f>
        <v>21013003000 (21013003058 + 21013003060 + 21013003056 + 21013003010)</v>
      </c>
      <c r="E66" s="123" t="str">
        <f>'Бланк заказа с НДС'!H61</f>
        <v>о</v>
      </c>
      <c r="F66" s="123">
        <f>'Бланк заказа с НДС'!I61</f>
        <v>4612728050296</v>
      </c>
      <c r="G66" s="123" t="str">
        <f>'Бланк заказа с НДС'!K61</f>
        <v>906-292</v>
      </c>
      <c r="H66" s="123" t="str">
        <f>'Бланк заказа с НДС'!L61</f>
        <v>906-292 Комплект тяг рулевой трапеции со скрутой ВАЗ 2101-2107</v>
      </c>
      <c r="I66" s="124">
        <f>'Бланк заказа с НДС'!N61/1.22</f>
        <v>2256.6721311475408</v>
      </c>
      <c r="J66" s="124">
        <f>'Бланк заказа с НДС'!N61</f>
        <v>2753.14</v>
      </c>
      <c r="K66" s="124">
        <f t="shared" si="18"/>
        <v>3028.4540000000002</v>
      </c>
      <c r="L66" s="124">
        <f t="shared" si="19"/>
        <v>3331.2994000000003</v>
      </c>
      <c r="M66" s="124">
        <f t="shared" si="20"/>
        <v>4497.2541900000006</v>
      </c>
      <c r="N66" s="43"/>
      <c r="O66" s="43"/>
    </row>
    <row r="67" spans="1:15" s="52" customFormat="1" ht="20.25" customHeight="1" x14ac:dyDescent="0.2">
      <c r="A67" s="122">
        <f>_xlfn.AGGREGATE(3,3,$B$11:B67)</f>
        <v>57</v>
      </c>
      <c r="B67" s="123" t="str">
        <f>'Бланк заказа с НДС'!B62</f>
        <v>ТЛТ00003891</v>
      </c>
      <c r="C67" s="123" t="str">
        <f>'Бланк заказа с НДС'!F62</f>
        <v>906-293 скр.</v>
      </c>
      <c r="D67" s="123" t="str">
        <f>'Бланк заказа с НДС'!G62</f>
        <v>21213414000 (21213414138 + 21013003056 + 21213414010)</v>
      </c>
      <c r="E67" s="123" t="str">
        <f>'Бланк заказа с НДС'!H62</f>
        <v>о</v>
      </c>
      <c r="F67" s="123">
        <f>'Бланк заказа с НДС'!I62</f>
        <v>4612728050302</v>
      </c>
      <c r="G67" s="123" t="str">
        <f>'Бланк заказа с НДС'!K62</f>
        <v>906-293</v>
      </c>
      <c r="H67" s="123" t="str">
        <f>'Бланк заказа с НДС'!L62</f>
        <v>906-293 Комплект тяг рулевой трапеции со скруткой ВАЗ 2121</v>
      </c>
      <c r="I67" s="124">
        <f>'Бланк заказа с НДС'!N62/1.22</f>
        <v>2305.8278688524592</v>
      </c>
      <c r="J67" s="124">
        <f>'Бланк заказа с НДС'!N62</f>
        <v>2813.11</v>
      </c>
      <c r="K67" s="124">
        <f t="shared" si="18"/>
        <v>3094.4210000000003</v>
      </c>
      <c r="L67" s="124">
        <f t="shared" si="19"/>
        <v>3403.8631000000005</v>
      </c>
      <c r="M67" s="124">
        <f t="shared" si="20"/>
        <v>4595.2151850000009</v>
      </c>
      <c r="N67" s="43"/>
      <c r="O67" s="43"/>
    </row>
    <row r="68" spans="1:15" s="52" customFormat="1" ht="20.25" customHeight="1" x14ac:dyDescent="0.2">
      <c r="A68" s="122">
        <f>_xlfn.AGGREGATE(3,3,$B$11:B68)</f>
        <v>58</v>
      </c>
      <c r="B68" s="123" t="str">
        <f>'Бланк заказа с НДС'!B63</f>
        <v>ТЛТ00003893</v>
      </c>
      <c r="C68" s="123" t="str">
        <f>'Бланк заказа с НДС'!F63</f>
        <v>906-367 GM</v>
      </c>
      <c r="D68" s="123" t="str">
        <f>'Бланк заказа с НДС'!G63</f>
        <v>21233414000 (21233414010 + 21233414052 + 21233414053)</v>
      </c>
      <c r="E68" s="123" t="str">
        <f>'Бланк заказа с НДС'!H63</f>
        <v>о</v>
      </c>
      <c r="F68" s="123">
        <f>'Бланк заказа с НДС'!I63</f>
        <v>1902008221182</v>
      </c>
      <c r="G68" s="123" t="str">
        <f>'Бланк заказа с НДС'!K63</f>
        <v>906-367</v>
      </c>
      <c r="H68" s="123" t="str">
        <f>'Бланк заказа с НДС'!L63</f>
        <v>906-367 Комплект тяг рулевой трапеции "Шевроле-Нива"</v>
      </c>
      <c r="I68" s="124">
        <f>'Бланк заказа с НДС'!N63/1.22</f>
        <v>2327.5</v>
      </c>
      <c r="J68" s="124">
        <f>'Бланк заказа с НДС'!N63</f>
        <v>2839.55</v>
      </c>
      <c r="K68" s="124">
        <f t="shared" si="18"/>
        <v>3123.5050000000006</v>
      </c>
      <c r="L68" s="124">
        <f t="shared" si="19"/>
        <v>3435.855500000001</v>
      </c>
      <c r="M68" s="124">
        <f t="shared" si="20"/>
        <v>4638.4049250000016</v>
      </c>
      <c r="N68" s="43"/>
      <c r="O68" s="43"/>
    </row>
    <row r="69" spans="1:15" s="52" customFormat="1" ht="20.25" customHeight="1" x14ac:dyDescent="0.2">
      <c r="A69" s="122">
        <f>_xlfn.AGGREGATE(3,3,$B$11:B69)</f>
        <v>59</v>
      </c>
      <c r="B69" s="123" t="str">
        <f>'Бланк заказа с НДС'!B64</f>
        <v>ТЛТ00003894</v>
      </c>
      <c r="C69" s="123" t="str">
        <f>'Бланк заказа с НДС'!F64</f>
        <v>906-368скр GM</v>
      </c>
      <c r="D69" s="123" t="str">
        <f>'Бланк заказа с НДС'!G64</f>
        <v>21233414000 (21233414010 + 21233414052 + 21233414053)</v>
      </c>
      <c r="E69" s="123" t="str">
        <f>'Бланк заказа с НДС'!H64</f>
        <v>о</v>
      </c>
      <c r="F69" s="123">
        <f>'Бланк заказа с НДС'!I64</f>
        <v>1902008221199</v>
      </c>
      <c r="G69" s="123" t="str">
        <f>'Бланк заказа с НДС'!K64</f>
        <v>906-368</v>
      </c>
      <c r="H69" s="123" t="str">
        <f>'Бланк заказа с НДС'!L64</f>
        <v>906-368 Комплект тяг рулевой трапеции "Шевроле-Нива" с полным комплектом крепежа</v>
      </c>
      <c r="I69" s="124">
        <f>'Бланк заказа с НДС'!N64/1.22</f>
        <v>2411.6721311475408</v>
      </c>
      <c r="J69" s="124">
        <f>'Бланк заказа с НДС'!N64</f>
        <v>2942.24</v>
      </c>
      <c r="K69" s="124">
        <f t="shared" si="18"/>
        <v>3236.4639999999999</v>
      </c>
      <c r="L69" s="124">
        <f t="shared" si="19"/>
        <v>3560.1104</v>
      </c>
      <c r="M69" s="124">
        <f t="shared" si="20"/>
        <v>4806.1490400000002</v>
      </c>
      <c r="N69" s="43"/>
      <c r="O69" s="43"/>
    </row>
    <row r="70" spans="1:15" s="52" customFormat="1" ht="21" customHeight="1" x14ac:dyDescent="0.2">
      <c r="A70" s="122">
        <f>_xlfn.AGGREGATE(3,3,$B$11:B70)</f>
        <v>60</v>
      </c>
      <c r="B70" s="123" t="str">
        <f>'Бланк заказа с НДС'!B65</f>
        <v>ТЛТ00014475</v>
      </c>
      <c r="C70" s="123" t="str">
        <f>'Бланк заказа с НДС'!F65</f>
        <v>906-639</v>
      </c>
      <c r="D70" s="123" t="str">
        <f>'Бланк заказа с НДС'!G65</f>
        <v>212143414010 + 21233414052 + 21233414053</v>
      </c>
      <c r="E70" s="123" t="str">
        <f>'Бланк заказа с НДС'!H65</f>
        <v>о</v>
      </c>
      <c r="F70" s="123">
        <f>'Бланк заказа с НДС'!I65</f>
        <v>4630017927265</v>
      </c>
      <c r="G70" s="123" t="str">
        <f>'Бланк заказа с НДС'!K65</f>
        <v>906-639</v>
      </c>
      <c r="H70" s="123" t="str">
        <f>'Бланк заказа с НДС'!L65</f>
        <v>906-639 Комплект тяг рулевой трапеции без скрутки ВАЗ-21214</v>
      </c>
      <c r="I70" s="124">
        <f>'Бланк заказа с НДС'!N65/1.22</f>
        <v>2332.5</v>
      </c>
      <c r="J70" s="124">
        <f>'Бланк заказа с НДС'!N65</f>
        <v>2845.65</v>
      </c>
      <c r="K70" s="124">
        <f t="shared" si="18"/>
        <v>3130.2150000000001</v>
      </c>
      <c r="L70" s="124">
        <f t="shared" si="19"/>
        <v>3443.2365000000004</v>
      </c>
      <c r="M70" s="124">
        <f t="shared" si="20"/>
        <v>4648.3692750000009</v>
      </c>
      <c r="N70" s="43"/>
      <c r="O70" s="43"/>
    </row>
    <row r="71" spans="1:15" s="52" customFormat="1" ht="21" customHeight="1" x14ac:dyDescent="0.2">
      <c r="A71" s="122">
        <f>_xlfn.AGGREGATE(3,3,$B$11:B71)</f>
        <v>61</v>
      </c>
      <c r="B71" s="123" t="str">
        <f>'Бланк заказа с НДС'!B66</f>
        <v>ТЛТ00014474</v>
      </c>
      <c r="C71" s="123" t="str">
        <f>'Бланк заказа с НДС'!F66</f>
        <v>906-640</v>
      </c>
      <c r="D71" s="123" t="str">
        <f>'Бланк заказа с НДС'!G66</f>
        <v>212143414010 + 21233414052 + 21233414053</v>
      </c>
      <c r="E71" s="123" t="str">
        <f>'Бланк заказа с НДС'!H66</f>
        <v>о</v>
      </c>
      <c r="F71" s="123">
        <f>'Бланк заказа с НДС'!I66</f>
        <v>4630017927272</v>
      </c>
      <c r="G71" s="123" t="str">
        <f>'Бланк заказа с НДС'!K66</f>
        <v>906-640</v>
      </c>
      <c r="H71" s="123" t="str">
        <f>'Бланк заказа с НДС'!L66</f>
        <v>906-640 Комплект тяг рулевой трапеции со скруткой ВАЗ-21214</v>
      </c>
      <c r="I71" s="124">
        <f>'Бланк заказа с НДС'!N66/1.22</f>
        <v>2421.6721311475412</v>
      </c>
      <c r="J71" s="124">
        <f>'Бланк заказа с НДС'!N66</f>
        <v>2954.44</v>
      </c>
      <c r="K71" s="124">
        <f t="shared" si="18"/>
        <v>3249.8840000000005</v>
      </c>
      <c r="L71" s="124">
        <f t="shared" si="19"/>
        <v>3574.8724000000007</v>
      </c>
      <c r="M71" s="124">
        <f t="shared" si="20"/>
        <v>4826.0777400000015</v>
      </c>
      <c r="N71" s="43"/>
      <c r="O71" s="43"/>
    </row>
    <row r="72" spans="1:15" s="52" customFormat="1" ht="15.75" x14ac:dyDescent="0.2">
      <c r="A72" s="122">
        <f>_xlfn.AGGREGATE(3,3,$B$11:B72)</f>
        <v>62</v>
      </c>
      <c r="B72" s="123" t="str">
        <f>'Бланк заказа с НДС'!B67</f>
        <v>ТЛТ00003874</v>
      </c>
      <c r="C72" s="123" t="str">
        <f>'Бланк заказа с НДС'!F67</f>
        <v xml:space="preserve">2123-3414010GM </v>
      </c>
      <c r="D72" s="123">
        <f>'Бланк заказа с НДС'!G67</f>
        <v>21233414010</v>
      </c>
      <c r="E72" s="123" t="str">
        <f>'Бланк заказа с НДС'!H67</f>
        <v>о</v>
      </c>
      <c r="F72" s="123">
        <f>'Бланк заказа с НДС'!I67</f>
        <v>1802008221772</v>
      </c>
      <c r="G72" s="123" t="str">
        <f>'Бланк заказа с НДС'!K67</f>
        <v>906-547</v>
      </c>
      <c r="H72" s="123" t="str">
        <f>'Бланк заказа с НДС'!L67</f>
        <v>БА23-3414010 Тяга рулевой трапеции средняя в сборе ВАЗ 2123</v>
      </c>
      <c r="I72" s="124">
        <f>'Бланк заказа с НДС'!N67/1.22</f>
        <v>855.82786885245901</v>
      </c>
      <c r="J72" s="124">
        <f>'Бланк заказа с НДС'!N67</f>
        <v>1044.1099999999999</v>
      </c>
      <c r="K72" s="124">
        <f t="shared" si="18"/>
        <v>1148.521</v>
      </c>
      <c r="L72" s="124">
        <f t="shared" si="19"/>
        <v>1263.3731</v>
      </c>
      <c r="M72" s="124">
        <f t="shared" si="20"/>
        <v>1705.5536850000001</v>
      </c>
      <c r="N72" s="43"/>
      <c r="O72" s="43"/>
    </row>
    <row r="73" spans="1:15" s="52" customFormat="1" ht="15.75" x14ac:dyDescent="0.2">
      <c r="A73" s="122">
        <f>_xlfn.AGGREGATE(3,3,$B$11:B73)</f>
        <v>63</v>
      </c>
      <c r="B73" s="123" t="str">
        <f>'Бланк заказа с НДС'!B68</f>
        <v>ТЛТ00003887</v>
      </c>
      <c r="C73" s="123" t="str">
        <f>'Бланк заказа с НДС'!F68</f>
        <v xml:space="preserve">2123-3414052GM </v>
      </c>
      <c r="D73" s="123">
        <f>'Бланк заказа с НДС'!G68</f>
        <v>21233414052</v>
      </c>
      <c r="E73" s="123" t="str">
        <f>'Бланк заказа с НДС'!H68</f>
        <v>о</v>
      </c>
      <c r="F73" s="123">
        <f>'Бланк заказа с НДС'!I68</f>
        <v>1902008221267</v>
      </c>
      <c r="G73" s="123" t="str">
        <f>'Бланк заказа с НДС'!K68</f>
        <v>906-549</v>
      </c>
      <c r="H73" s="123" t="str">
        <f>'Бланк заказа с НДС'!L68</f>
        <v>БА23-3414052 Тяга рулевой трапеции крайняя правая ВАЗ 2123</v>
      </c>
      <c r="I73" s="124">
        <f>'Бланк заказа с НДС'!N68/1.22</f>
        <v>747.5</v>
      </c>
      <c r="J73" s="124">
        <f>'Бланк заказа с НДС'!N68</f>
        <v>911.95</v>
      </c>
      <c r="K73" s="124">
        <f t="shared" si="18"/>
        <v>1003.1450000000001</v>
      </c>
      <c r="L73" s="124">
        <f t="shared" si="19"/>
        <v>1103.4595000000002</v>
      </c>
      <c r="M73" s="124">
        <f t="shared" si="20"/>
        <v>1489.6703250000003</v>
      </c>
      <c r="N73" s="43"/>
      <c r="O73" s="43"/>
    </row>
    <row r="74" spans="1:15" s="52" customFormat="1" ht="15.75" x14ac:dyDescent="0.2">
      <c r="A74" s="122">
        <f>_xlfn.AGGREGATE(3,3,$B$11:B74)</f>
        <v>64</v>
      </c>
      <c r="B74" s="123" t="str">
        <f>'Бланк заказа с НДС'!B69</f>
        <v>ТЛТ00003888</v>
      </c>
      <c r="C74" s="123" t="str">
        <f>'Бланк заказа с НДС'!F69</f>
        <v>2123-3414053GM</v>
      </c>
      <c r="D74" s="123">
        <f>'Бланк заказа с НДС'!G69</f>
        <v>21233414053</v>
      </c>
      <c r="E74" s="123" t="str">
        <f>'Бланк заказа с НДС'!H69</f>
        <v>о</v>
      </c>
      <c r="F74" s="123">
        <f>'Бланк заказа с НДС'!I69</f>
        <v>1902008221250</v>
      </c>
      <c r="G74" s="123" t="str">
        <f>'Бланк заказа с НДС'!K69</f>
        <v>906-550</v>
      </c>
      <c r="H74" s="123" t="str">
        <f>'Бланк заказа с НДС'!L69</f>
        <v>БА23-3414053-10 Тяга рулевой трапеции крайняя левая ВАЗ 2123</v>
      </c>
      <c r="I74" s="124">
        <f>'Бланк заказа с НДС'!N69/1.22</f>
        <v>747.5</v>
      </c>
      <c r="J74" s="124">
        <f>'Бланк заказа с НДС'!N69</f>
        <v>911.95</v>
      </c>
      <c r="K74" s="124">
        <f t="shared" si="18"/>
        <v>1003.1450000000001</v>
      </c>
      <c r="L74" s="124">
        <f t="shared" si="19"/>
        <v>1103.4595000000002</v>
      </c>
      <c r="M74" s="124">
        <f t="shared" si="20"/>
        <v>1489.6703250000003</v>
      </c>
      <c r="N74" s="43"/>
      <c r="O74" s="43"/>
    </row>
    <row r="75" spans="1:15" s="52" customFormat="1" ht="31.5" x14ac:dyDescent="0.2">
      <c r="A75" s="122">
        <f>_xlfn.AGGREGATE(3,3,$B$11:B75)</f>
        <v>65</v>
      </c>
      <c r="B75" s="123" t="str">
        <f>'Бланк заказа с НДС'!B70</f>
        <v>ТЛТ00014479</v>
      </c>
      <c r="C75" s="123" t="str">
        <f>'Бланк заказа с НДС'!F70</f>
        <v>906-637</v>
      </c>
      <c r="D75" s="123" t="str">
        <f>'Бланк заказа с НДС'!G70</f>
        <v>21233414059/21233414059</v>
      </c>
      <c r="E75" s="123" t="str">
        <f>'Бланк заказа с НДС'!H70</f>
        <v>о</v>
      </c>
      <c r="F75" s="123">
        <f>'Бланк заказа с НДС'!I70</f>
        <v>4630017927241</v>
      </c>
      <c r="G75" s="123" t="str">
        <f>'Бланк заказа с НДС'!K70</f>
        <v>906-637</v>
      </c>
      <c r="H75" s="123" t="str">
        <f>'Бланк заказа с НДС'!L70</f>
        <v>906-637 Комплект рулевых внутренних наконечников в сборе без крепежа ВАЗ-2123</v>
      </c>
      <c r="I75" s="124">
        <f>'Бланк заказа с НДС'!N70/1.22</f>
        <v>678.32786885245901</v>
      </c>
      <c r="J75" s="124">
        <f>'Бланк заказа с НДС'!N70</f>
        <v>827.56</v>
      </c>
      <c r="K75" s="124">
        <f t="shared" si="18"/>
        <v>910.31600000000003</v>
      </c>
      <c r="L75" s="124">
        <f t="shared" si="19"/>
        <v>1001.3476000000002</v>
      </c>
      <c r="M75" s="124">
        <f t="shared" si="20"/>
        <v>1351.8192600000002</v>
      </c>
      <c r="N75" s="43"/>
      <c r="O75" s="43"/>
    </row>
    <row r="76" spans="1:15" s="52" customFormat="1" ht="31.5" x14ac:dyDescent="0.2">
      <c r="A76" s="122">
        <f>_xlfn.AGGREGATE(3,3,$B$11:B76)</f>
        <v>66</v>
      </c>
      <c r="B76" s="123" t="str">
        <f>'Бланк заказа с НДС'!B71</f>
        <v>ТЛТ00014480</v>
      </c>
      <c r="C76" s="123" t="str">
        <f>'Бланк заказа с НДС'!F71</f>
        <v>906-638</v>
      </c>
      <c r="D76" s="123" t="str">
        <f>'Бланк заказа с НДС'!G71</f>
        <v>21233414059/21233414059</v>
      </c>
      <c r="E76" s="123" t="str">
        <f>'Бланк заказа с НДС'!H71</f>
        <v>о</v>
      </c>
      <c r="F76" s="123">
        <f>'Бланк заказа с НДС'!I71</f>
        <v>4630017927258</v>
      </c>
      <c r="G76" s="123" t="str">
        <f>'Бланк заказа с НДС'!K71</f>
        <v>906-638</v>
      </c>
      <c r="H76" s="123" t="str">
        <f>'Бланк заказа с НДС'!L71</f>
        <v>906-638 Комплект рулевых внутренних наконечников в сборе с крепежом ВАЗ-2123</v>
      </c>
      <c r="I76" s="124">
        <f>'Бланк заказа с НДС'!N71/1.22</f>
        <v>701.67213114754099</v>
      </c>
      <c r="J76" s="124">
        <f>'Бланк заказа с НДС'!N71</f>
        <v>856.04</v>
      </c>
      <c r="K76" s="124">
        <f t="shared" si="18"/>
        <v>941.64400000000001</v>
      </c>
      <c r="L76" s="124">
        <f t="shared" si="19"/>
        <v>1035.8084000000001</v>
      </c>
      <c r="M76" s="124">
        <f t="shared" si="20"/>
        <v>1398.3413400000002</v>
      </c>
      <c r="N76" s="43"/>
      <c r="O76" s="43"/>
    </row>
    <row r="77" spans="1:15" s="52" customFormat="1" ht="31.5" x14ac:dyDescent="0.2">
      <c r="A77" s="122">
        <f>_xlfn.AGGREGATE(3,3,$B$11:B77)</f>
        <v>67</v>
      </c>
      <c r="B77" s="123" t="str">
        <f>'Бланк заказа с НДС'!B72</f>
        <v>ТЛТ00004041</v>
      </c>
      <c r="C77" s="123" t="str">
        <f>'Бланк заказа с НДС'!F72</f>
        <v>2101-3003057</v>
      </c>
      <c r="D77" s="123">
        <f>'Бланк заказа с НДС'!G72</f>
        <v>21013003056</v>
      </c>
      <c r="E77" s="123" t="str">
        <f>'Бланк заказа с НДС'!H72</f>
        <v>о</v>
      </c>
      <c r="F77" s="123">
        <f>'Бланк заказа с НДС'!I72</f>
        <v>1702008221218</v>
      </c>
      <c r="G77" s="123" t="str">
        <f>'Бланк заказа с НДС'!K72</f>
        <v>906-531</v>
      </c>
      <c r="H77" s="123" t="str">
        <f>'Бланк заказа с НДС'!L72</f>
        <v>БА01-3003057 Наконечник крайней тяги рулевой трапеции наружный с гайкой в сборе</v>
      </c>
      <c r="I77" s="124">
        <f>'Бланк заказа с НДС'!N72/1.22</f>
        <v>310</v>
      </c>
      <c r="J77" s="124">
        <f>'Бланк заказа с НДС'!N72</f>
        <v>378.2</v>
      </c>
      <c r="K77" s="124">
        <f t="shared" si="18"/>
        <v>416.02000000000004</v>
      </c>
      <c r="L77" s="124">
        <f t="shared" si="19"/>
        <v>457.62200000000007</v>
      </c>
      <c r="M77" s="124">
        <f t="shared" si="20"/>
        <v>617.78970000000015</v>
      </c>
      <c r="N77" s="43"/>
      <c r="O77" s="43"/>
    </row>
    <row r="78" spans="1:15" s="52" customFormat="1" ht="31.5" x14ac:dyDescent="0.2">
      <c r="A78" s="122">
        <f>_xlfn.AGGREGATE(3,3,$B$11:B78)</f>
        <v>68</v>
      </c>
      <c r="B78" s="123" t="str">
        <f>'Бланк заказа с НДС'!B73</f>
        <v>ТЛТ00003867</v>
      </c>
      <c r="C78" s="123" t="str">
        <f>'Бланк заказа с НДС'!F73</f>
        <v>2101-3003064</v>
      </c>
      <c r="D78" s="123">
        <f>'Бланк заказа с НДС'!G73</f>
        <v>21013003060</v>
      </c>
      <c r="E78" s="123" t="str">
        <f>'Бланк заказа с НДС'!H73</f>
        <v>о</v>
      </c>
      <c r="F78" s="123">
        <f>'Бланк заказа с НДС'!I73</f>
        <v>1702008221225</v>
      </c>
      <c r="G78" s="123" t="str">
        <f>'Бланк заказа с НДС'!K73</f>
        <v>906-533</v>
      </c>
      <c r="H78" s="123" t="str">
        <f>'Бланк заказа с НДС'!L73</f>
        <v>БА01-3003064 Наконечник рулевой внутренний левый с крепежом ВАЗ 2101-2107</v>
      </c>
      <c r="I78" s="124">
        <f>'Бланк заказа с НДС'!N73/1.22</f>
        <v>350.82786885245901</v>
      </c>
      <c r="J78" s="124">
        <f>'Бланк заказа с НДС'!N73</f>
        <v>428.01</v>
      </c>
      <c r="K78" s="124">
        <f t="shared" si="18"/>
        <v>470.81100000000004</v>
      </c>
      <c r="L78" s="124">
        <f t="shared" si="19"/>
        <v>517.89210000000003</v>
      </c>
      <c r="M78" s="124">
        <f t="shared" si="20"/>
        <v>699.15433500000006</v>
      </c>
      <c r="N78" s="43"/>
      <c r="O78" s="43"/>
    </row>
    <row r="79" spans="1:15" s="52" customFormat="1" ht="31.5" x14ac:dyDescent="0.2">
      <c r="A79" s="122">
        <f>_xlfn.AGGREGATE(3,3,$B$11:B79)</f>
        <v>69</v>
      </c>
      <c r="B79" s="123" t="str">
        <f>'Бланк заказа с НДС'!B74</f>
        <v>ТЛТ00003866</v>
      </c>
      <c r="C79" s="123" t="str">
        <f>'Бланк заказа с НДС'!F74</f>
        <v>2101-3003050</v>
      </c>
      <c r="D79" s="123">
        <f>'Бланк заказа с НДС'!G74</f>
        <v>21013003058</v>
      </c>
      <c r="E79" s="123" t="str">
        <f>'Бланк заказа с НДС'!H74</f>
        <v>о</v>
      </c>
      <c r="F79" s="123">
        <f>'Бланк заказа с НДС'!I74</f>
        <v>1702008221232</v>
      </c>
      <c r="G79" s="123" t="str">
        <f>'Бланк заказа с НДС'!K74</f>
        <v>906-534</v>
      </c>
      <c r="H79" s="123" t="str">
        <f>'Бланк заказа с НДС'!L74</f>
        <v>БА01-3003050 Наконечник рулевой внутренний правый с крепежом ВАЗ 2101-2107</v>
      </c>
      <c r="I79" s="124">
        <f>'Бланк заказа с НДС'!N74/1.22</f>
        <v>350.82786885245901</v>
      </c>
      <c r="J79" s="124">
        <f>'Бланк заказа с НДС'!N74</f>
        <v>428.01</v>
      </c>
      <c r="K79" s="124">
        <f t="shared" si="18"/>
        <v>470.81100000000004</v>
      </c>
      <c r="L79" s="124">
        <f t="shared" si="19"/>
        <v>517.89210000000003</v>
      </c>
      <c r="M79" s="124">
        <f t="shared" si="20"/>
        <v>699.15433500000006</v>
      </c>
      <c r="N79" s="43"/>
      <c r="O79" s="43"/>
    </row>
    <row r="80" spans="1:15" s="52" customFormat="1" ht="15.75" x14ac:dyDescent="0.2">
      <c r="A80" s="122">
        <f>_xlfn.AGGREGATE(3,3,$B$11:B80)</f>
        <v>70</v>
      </c>
      <c r="B80" s="123" t="str">
        <f>'Бланк заказа с НДС'!B75</f>
        <v>ТЛТ00003885</v>
      </c>
      <c r="C80" s="123" t="str">
        <f>'Бланк заказа с НДС'!F75</f>
        <v>2101-3003052</v>
      </c>
      <c r="D80" s="123">
        <f>'Бланк заказа с НДС'!G75</f>
        <v>21013003052</v>
      </c>
      <c r="E80" s="123" t="str">
        <f>'Бланк заказа с НДС'!H75</f>
        <v>о</v>
      </c>
      <c r="F80" s="123">
        <f>'Бланк заказа с НДС'!I75</f>
        <v>1902008221113</v>
      </c>
      <c r="G80" s="123" t="str">
        <f>'Бланк заказа с НДС'!K75</f>
        <v>906-536</v>
      </c>
      <c r="H80" s="123" t="str">
        <f>'Бланк заказа с НДС'!L75</f>
        <v>2101-3003052 Тяга рулевой трапеции правая ВАЗ 2101-2107</v>
      </c>
      <c r="I80" s="124">
        <f>'Бланк заказа с НДС'!N75/1.22</f>
        <v>711.67213114754099</v>
      </c>
      <c r="J80" s="124">
        <f>'Бланк заказа с НДС'!N75</f>
        <v>868.24</v>
      </c>
      <c r="K80" s="124">
        <f t="shared" si="18"/>
        <v>955.06400000000008</v>
      </c>
      <c r="L80" s="124">
        <f t="shared" si="19"/>
        <v>1050.5704000000001</v>
      </c>
      <c r="M80" s="124">
        <f t="shared" si="20"/>
        <v>1418.2700400000001</v>
      </c>
      <c r="N80" s="43"/>
      <c r="O80" s="43"/>
    </row>
    <row r="81" spans="1:17" s="52" customFormat="1" ht="15.75" x14ac:dyDescent="0.2">
      <c r="A81" s="122">
        <f>_xlfn.AGGREGATE(3,3,$B$11:B81)</f>
        <v>71</v>
      </c>
      <c r="B81" s="123" t="str">
        <f>'Бланк заказа с НДС'!B76</f>
        <v>ТЛТ00003886</v>
      </c>
      <c r="C81" s="123" t="str">
        <f>'Бланк заказа с НДС'!F76</f>
        <v>2101-3003059</v>
      </c>
      <c r="D81" s="123">
        <f>'Бланк заказа с НДС'!G76</f>
        <v>21013003059</v>
      </c>
      <c r="E81" s="123" t="str">
        <f>'Бланк заказа с НДС'!H76</f>
        <v>о</v>
      </c>
      <c r="F81" s="123">
        <f>'Бланк заказа с НДС'!I76</f>
        <v>1902008221106</v>
      </c>
      <c r="G81" s="123" t="str">
        <f>'Бланк заказа с НДС'!K76</f>
        <v>906-537</v>
      </c>
      <c r="H81" s="123" t="str">
        <f>'Бланк заказа с НДС'!L76</f>
        <v>2101-3003059 Тяга рулевой трапеции левая ВАЗ 2101-2107</v>
      </c>
      <c r="I81" s="124">
        <f>'Бланк заказа с НДС'!N76/1.22</f>
        <v>711.67213114754099</v>
      </c>
      <c r="J81" s="124">
        <f>'Бланк заказа с НДС'!N76</f>
        <v>868.24</v>
      </c>
      <c r="K81" s="124">
        <f t="shared" si="18"/>
        <v>955.06400000000008</v>
      </c>
      <c r="L81" s="124">
        <f t="shared" si="19"/>
        <v>1050.5704000000001</v>
      </c>
      <c r="M81" s="124">
        <f t="shared" si="20"/>
        <v>1418.2700400000001</v>
      </c>
      <c r="N81" s="43"/>
      <c r="O81" s="43"/>
    </row>
    <row r="82" spans="1:17" s="52" customFormat="1" ht="15.75" x14ac:dyDescent="0.2">
      <c r="A82" s="122">
        <f>_xlfn.AGGREGATE(3,3,$B$11:B82)</f>
        <v>72</v>
      </c>
      <c r="B82" s="123" t="str">
        <f>'Бланк заказа с НДС'!B77</f>
        <v>ТЛТ00008086</v>
      </c>
      <c r="C82" s="123" t="str">
        <f>'Бланк заказа с НДС'!F77</f>
        <v>БА214-3103015</v>
      </c>
      <c r="D82" s="123">
        <f>'Бланк заказа с НДС'!G77</f>
        <v>212143103015</v>
      </c>
      <c r="E82" s="123" t="str">
        <f>'Бланк заказа с НДС'!H77</f>
        <v>о</v>
      </c>
      <c r="F82" s="123">
        <f>'Бланк заказа с НДС'!I77</f>
        <v>4630017723409</v>
      </c>
      <c r="G82" s="123" t="str">
        <f>'Бланк заказа с НДС'!K77</f>
        <v>906-561</v>
      </c>
      <c r="H82" s="123" t="str">
        <f>'Бланк заказа с НДС'!L77</f>
        <v>БА214-3103015 Ступица переднего колеса</v>
      </c>
      <c r="I82" s="124">
        <f>'Бланк заказа с НДС'!N77/1.22</f>
        <v>1203.327868852459</v>
      </c>
      <c r="J82" s="124">
        <f>'Бланк заказа с НДС'!N77</f>
        <v>1468.06</v>
      </c>
      <c r="K82" s="124">
        <f t="shared" si="18"/>
        <v>1614.866</v>
      </c>
      <c r="L82" s="124">
        <f t="shared" si="19"/>
        <v>1776.3526000000002</v>
      </c>
      <c r="M82" s="124">
        <f t="shared" si="20"/>
        <v>2398.0760100000002</v>
      </c>
      <c r="N82" s="43"/>
      <c r="O82" s="43"/>
    </row>
    <row r="83" spans="1:17" s="52" customFormat="1" ht="15.75" x14ac:dyDescent="0.2">
      <c r="A83" s="122">
        <f>_xlfn.AGGREGATE(3,3,$B$11:B83)</f>
        <v>73</v>
      </c>
      <c r="B83" s="123" t="str">
        <f>'Бланк заказа с НДС'!B78</f>
        <v>ТЛТ00008084</v>
      </c>
      <c r="C83" s="123" t="str">
        <f>'Бланк заказа с НДС'!F78</f>
        <v>БА214-3001014</v>
      </c>
      <c r="D83" s="123">
        <f>'Бланк заказа с НДС'!G78</f>
        <v>212143001014</v>
      </c>
      <c r="E83" s="123" t="str">
        <f>'Бланк заказа с НДС'!H78</f>
        <v>о</v>
      </c>
      <c r="F83" s="123">
        <f>'Бланк заказа с НДС'!I78</f>
        <v>4630017723393</v>
      </c>
      <c r="G83" s="123" t="str">
        <f>'Бланк заказа с НДС'!K78</f>
        <v>906-562</v>
      </c>
      <c r="H83" s="123" t="str">
        <f>'Бланк заказа с НДС'!L78</f>
        <v>БА214-3001014-10 Кулак поворотный правый</v>
      </c>
      <c r="I83" s="124">
        <f>'Бланк заказа с НДС'!N78/1.22</f>
        <v>3138.3278688524592</v>
      </c>
      <c r="J83" s="124">
        <f>'Бланк заказа с НДС'!N78</f>
        <v>3828.76</v>
      </c>
      <c r="K83" s="124">
        <f t="shared" si="18"/>
        <v>4211.6360000000004</v>
      </c>
      <c r="L83" s="124">
        <f t="shared" si="19"/>
        <v>4632.7996000000012</v>
      </c>
      <c r="M83" s="124">
        <f t="shared" si="20"/>
        <v>6254.2794600000025</v>
      </c>
      <c r="N83" s="43"/>
      <c r="O83" s="43"/>
    </row>
    <row r="84" spans="1:17" s="52" customFormat="1" ht="15.75" x14ac:dyDescent="0.2">
      <c r="A84" s="122">
        <f>_xlfn.AGGREGATE(3,3,$B$11:B84)</f>
        <v>74</v>
      </c>
      <c r="B84" s="123" t="str">
        <f>'Бланк заказа с НДС'!B79</f>
        <v>ТЛТ00008085</v>
      </c>
      <c r="C84" s="123" t="str">
        <f>'Бланк заказа с НДС'!F79</f>
        <v>БА214-3001015</v>
      </c>
      <c r="D84" s="123">
        <f>'Бланк заказа с НДС'!G79</f>
        <v>212143001015</v>
      </c>
      <c r="E84" s="123" t="str">
        <f>'Бланк заказа с НДС'!H79</f>
        <v>о</v>
      </c>
      <c r="F84" s="123">
        <f>'Бланк заказа с НДС'!I79</f>
        <v>4630017723386</v>
      </c>
      <c r="G84" s="123" t="str">
        <f>'Бланк заказа с НДС'!K79</f>
        <v>906-563</v>
      </c>
      <c r="H84" s="123" t="str">
        <f>'Бланк заказа с НДС'!L79</f>
        <v>БА214-3001015-10 Кулак поворотный левый</v>
      </c>
      <c r="I84" s="124">
        <f>'Бланк заказа с НДС'!N79/1.22</f>
        <v>3138.3278688524592</v>
      </c>
      <c r="J84" s="124">
        <f>'Бланк заказа с НДС'!N79</f>
        <v>3828.76</v>
      </c>
      <c r="K84" s="124">
        <f t="shared" si="18"/>
        <v>4211.6360000000004</v>
      </c>
      <c r="L84" s="124">
        <f t="shared" si="19"/>
        <v>4632.7996000000012</v>
      </c>
      <c r="M84" s="124">
        <f t="shared" si="20"/>
        <v>6254.2794600000025</v>
      </c>
      <c r="N84" s="43"/>
      <c r="O84" s="43"/>
    </row>
    <row r="85" spans="1:17" s="117" customFormat="1" ht="20.25" customHeight="1" x14ac:dyDescent="0.2">
      <c r="A85" s="122">
        <f>_xlfn.AGGREGATE(3,3,$B$11:B85)</f>
        <v>75</v>
      </c>
      <c r="B85" s="123" t="str">
        <f>'Бланк заказа с НДС'!B80</f>
        <v>ТЛТ00008099</v>
      </c>
      <c r="C85" s="123" t="str">
        <f>'Бланк заказа с НДС'!F80</f>
        <v>906-516</v>
      </c>
      <c r="D85" s="123" t="str">
        <f>'Бланк заказа с НДС'!G80</f>
        <v>212143001014+212143001015+212143103015+212142904082-01+212142904192-05</v>
      </c>
      <c r="E85" s="123" t="str">
        <f>'Бланк заказа с НДС'!H80</f>
        <v>о</v>
      </c>
      <c r="F85" s="123">
        <f>'Бланк заказа с НДС'!I80</f>
        <v>4630017723362</v>
      </c>
      <c r="G85" s="123" t="str">
        <f>'Бланк заказа с НДС'!K80</f>
        <v>906-516</v>
      </c>
      <c r="H85" s="123" t="str">
        <f>'Бланк заказа с НДС'!L80</f>
        <v>906-516 Ступичный узел ВАЗ 21214М</v>
      </c>
      <c r="I85" s="124">
        <f>'Бланк заказа с НДС'!N80/1.22</f>
        <v>8811.6721311475412</v>
      </c>
      <c r="J85" s="124">
        <f>'Бланк заказа с НДС'!N80</f>
        <v>10750.24</v>
      </c>
      <c r="K85" s="124">
        <f t="shared" si="18"/>
        <v>11825.264000000001</v>
      </c>
      <c r="L85" s="124">
        <f t="shared" si="19"/>
        <v>13007.790400000002</v>
      </c>
      <c r="M85" s="124">
        <f t="shared" si="20"/>
        <v>17560.517040000002</v>
      </c>
      <c r="N85" s="43"/>
      <c r="O85" s="43"/>
      <c r="P85" s="52"/>
      <c r="Q85" s="52"/>
    </row>
    <row r="86" spans="1:17" s="117" customFormat="1" ht="20.25" customHeight="1" x14ac:dyDescent="0.2">
      <c r="A86" s="122">
        <f>_xlfn.AGGREGATE(3,3,$B$11:B86)</f>
        <v>76</v>
      </c>
      <c r="B86" s="123" t="str">
        <f>'Бланк заказа с НДС'!B81</f>
        <v>ТЛТ00008100</v>
      </c>
      <c r="C86" s="123" t="str">
        <f>'Бланк заказа с НДС'!F81</f>
        <v>906-517</v>
      </c>
      <c r="D86" s="123" t="str">
        <f>'Бланк заказа с НДС'!G81</f>
        <v>212143001014+212143001015+212143103015+212142904082-01+212142904192-05+212143103020</v>
      </c>
      <c r="E86" s="123" t="str">
        <f>'Бланк заказа с НДС'!H81</f>
        <v>о</v>
      </c>
      <c r="F86" s="123">
        <f>'Бланк заказа с НДС'!I81</f>
        <v>4630017723379</v>
      </c>
      <c r="G86" s="123" t="str">
        <f>'Бланк заказа с НДС'!K81</f>
        <v>906-517</v>
      </c>
      <c r="H86" s="123" t="str">
        <f>'Бланк заказа с НДС'!L81</f>
        <v>906-517 Ступичный узел с подшипниками ВАЗ 21214М</v>
      </c>
      <c r="I86" s="124">
        <f>'Бланк заказа с НДС'!N81/1.22</f>
        <v>13041.672131147541</v>
      </c>
      <c r="J86" s="124">
        <f>'Бланк заказа с НДС'!N81</f>
        <v>15910.84</v>
      </c>
      <c r="K86" s="124">
        <f t="shared" si="18"/>
        <v>17501.924000000003</v>
      </c>
      <c r="L86" s="124">
        <f t="shared" si="19"/>
        <v>19252.116400000006</v>
      </c>
      <c r="M86" s="124">
        <f t="shared" si="20"/>
        <v>25990.357140000011</v>
      </c>
      <c r="N86" s="43"/>
      <c r="O86" s="43"/>
      <c r="P86" s="52"/>
      <c r="Q86" s="52"/>
    </row>
    <row r="87" spans="1:17" s="117" customFormat="1" ht="15.75" x14ac:dyDescent="0.2">
      <c r="A87" s="122">
        <f>_xlfn.AGGREGATE(3,3,$B$11:B87)</f>
        <v>77</v>
      </c>
      <c r="B87" s="123" t="str">
        <f>'Бланк заказа с НДС'!B82</f>
        <v>ТЛТ00004151</v>
      </c>
      <c r="C87" s="123" t="str">
        <f>'Бланк заказа с НДС'!F82</f>
        <v>906-300</v>
      </c>
      <c r="D87" s="123" t="str">
        <f>'Бланк заказа с НДС'!G82</f>
        <v>21012904095-01</v>
      </c>
      <c r="E87" s="123" t="str">
        <f>'Бланк заказа с НДС'!H82</f>
        <v>з</v>
      </c>
      <c r="F87" s="123">
        <f>'Бланк заказа с НДС'!I82</f>
        <v>1902008221519</v>
      </c>
      <c r="G87" s="123" t="str">
        <f>'Бланк заказа с НДС'!K82</f>
        <v>906-300</v>
      </c>
      <c r="H87" s="123" t="str">
        <f>'Бланк заказа с НДС'!L82</f>
        <v>906-300 Рычаг передней подвески верхний правый в сборе ВАЗ 2101-2107</v>
      </c>
      <c r="I87" s="124">
        <f>'Бланк заказа с НДС'!N82/1.22</f>
        <v>1348.327868852459</v>
      </c>
      <c r="J87" s="124">
        <f>'Бланк заказа с НДС'!N82</f>
        <v>1644.96</v>
      </c>
      <c r="K87" s="124">
        <f t="shared" si="18"/>
        <v>1809.4560000000001</v>
      </c>
      <c r="L87" s="124">
        <f t="shared" si="19"/>
        <v>1990.4016000000004</v>
      </c>
      <c r="M87" s="124">
        <f t="shared" si="20"/>
        <v>2687.0421600000009</v>
      </c>
      <c r="N87" s="43"/>
      <c r="O87" s="43"/>
      <c r="P87" s="52"/>
      <c r="Q87" s="52"/>
    </row>
    <row r="88" spans="1:17" s="117" customFormat="1" ht="15.75" x14ac:dyDescent="0.2">
      <c r="A88" s="122">
        <f>_xlfn.AGGREGATE(3,3,$B$11:B88)</f>
        <v>78</v>
      </c>
      <c r="B88" s="123" t="str">
        <f>'Бланк заказа с НДС'!B83</f>
        <v>ТЛТ00004152</v>
      </c>
      <c r="C88" s="123" t="str">
        <f>'Бланк заказа с НДС'!F83</f>
        <v>906-301</v>
      </c>
      <c r="D88" s="123" t="str">
        <f>'Бланк заказа с НДС'!G83</f>
        <v>21012904096-01</v>
      </c>
      <c r="E88" s="123" t="str">
        <f>'Бланк заказа с НДС'!H83</f>
        <v>з</v>
      </c>
      <c r="F88" s="123">
        <f>'Бланк заказа с НДС'!I83</f>
        <v>1902008221526</v>
      </c>
      <c r="G88" s="123" t="str">
        <f>'Бланк заказа с НДС'!K83</f>
        <v>906-301</v>
      </c>
      <c r="H88" s="123" t="str">
        <f>'Бланк заказа с НДС'!L83</f>
        <v>906-301 Рычаг передней подвески верхний левый в сборе ВАЗ 2101-2107</v>
      </c>
      <c r="I88" s="124">
        <f>'Бланк заказа с НДС'!N83/1.22</f>
        <v>1348.327868852459</v>
      </c>
      <c r="J88" s="124">
        <f>'Бланк заказа с НДС'!N83</f>
        <v>1644.96</v>
      </c>
      <c r="K88" s="124">
        <f t="shared" si="18"/>
        <v>1809.4560000000001</v>
      </c>
      <c r="L88" s="124">
        <f t="shared" si="19"/>
        <v>1990.4016000000004</v>
      </c>
      <c r="M88" s="124">
        <f t="shared" si="20"/>
        <v>2687.0421600000009</v>
      </c>
      <c r="N88" s="43"/>
      <c r="O88" s="43"/>
      <c r="P88" s="52"/>
      <c r="Q88" s="52"/>
    </row>
    <row r="89" spans="1:17" s="117" customFormat="1" ht="15.75" x14ac:dyDescent="0.2">
      <c r="A89" s="122">
        <f>_xlfn.AGGREGATE(3,3,$B$11:B89)</f>
        <v>79</v>
      </c>
      <c r="B89" s="123" t="str">
        <f>'Бланк заказа с НДС'!B84</f>
        <v>ТЛТ00004153</v>
      </c>
      <c r="C89" s="123" t="str">
        <f>'Бланк заказа с НДС'!F84</f>
        <v>906-302</v>
      </c>
      <c r="D89" s="123">
        <f>'Бланк заказа с НДС'!G84</f>
        <v>21012904010</v>
      </c>
      <c r="E89" s="123" t="str">
        <f>'Бланк заказа с НДС'!H84</f>
        <v>з</v>
      </c>
      <c r="F89" s="123">
        <f>'Бланк заказа с НДС'!I84</f>
        <v>1902008221281</v>
      </c>
      <c r="G89" s="123" t="str">
        <f>'Бланк заказа с НДС'!K84</f>
        <v>906-302</v>
      </c>
      <c r="H89" s="123" t="str">
        <f>'Бланк заказа с НДС'!L84</f>
        <v>906-302 Рычаг передней подвески нижний правый в сборе ВАЗ 2101-2107</v>
      </c>
      <c r="I89" s="124">
        <f>'Бланк заказа с НДС'!N84/1.22</f>
        <v>1967.5</v>
      </c>
      <c r="J89" s="124">
        <f>'Бланк заказа с НДС'!N84</f>
        <v>2400.35</v>
      </c>
      <c r="K89" s="124">
        <f t="shared" si="18"/>
        <v>2640.3850000000002</v>
      </c>
      <c r="L89" s="124">
        <f t="shared" si="19"/>
        <v>2904.4235000000003</v>
      </c>
      <c r="M89" s="124">
        <f t="shared" si="20"/>
        <v>3920.9717250000008</v>
      </c>
      <c r="N89" s="43"/>
      <c r="O89" s="43"/>
      <c r="P89" s="52"/>
      <c r="Q89" s="52"/>
    </row>
    <row r="90" spans="1:17" s="117" customFormat="1" ht="15.75" x14ac:dyDescent="0.2">
      <c r="A90" s="122">
        <f>_xlfn.AGGREGATE(3,3,$B$11:B90)</f>
        <v>80</v>
      </c>
      <c r="B90" s="123" t="str">
        <f>'Бланк заказа с НДС'!B85</f>
        <v>ТЛТ00004154</v>
      </c>
      <c r="C90" s="123" t="str">
        <f>'Бланк заказа с НДС'!F85</f>
        <v>906-303</v>
      </c>
      <c r="D90" s="123">
        <f>'Бланк заказа с НДС'!G85</f>
        <v>21012904011</v>
      </c>
      <c r="E90" s="123" t="str">
        <f>'Бланк заказа с НДС'!H85</f>
        <v>з</v>
      </c>
      <c r="F90" s="123">
        <f>'Бланк заказа с НДС'!I85</f>
        <v>1902008221298</v>
      </c>
      <c r="G90" s="123" t="str">
        <f>'Бланк заказа с НДС'!K85</f>
        <v>906-303</v>
      </c>
      <c r="H90" s="123" t="str">
        <f>'Бланк заказа с НДС'!L85</f>
        <v>906-303 Рычаг передней подвески нижний левый в сборе ВАЗ 2101-2107</v>
      </c>
      <c r="I90" s="124">
        <f>'Бланк заказа с НДС'!N85/1.22</f>
        <v>1967.5</v>
      </c>
      <c r="J90" s="124">
        <f>'Бланк заказа с НДС'!N85</f>
        <v>2400.35</v>
      </c>
      <c r="K90" s="124">
        <f t="shared" si="18"/>
        <v>2640.3850000000002</v>
      </c>
      <c r="L90" s="124">
        <f t="shared" si="19"/>
        <v>2904.4235000000003</v>
      </c>
      <c r="M90" s="124">
        <f t="shared" si="20"/>
        <v>3920.9717250000008</v>
      </c>
      <c r="N90" s="43"/>
      <c r="O90" s="43"/>
      <c r="P90" s="52"/>
      <c r="Q90" s="52"/>
    </row>
    <row r="91" spans="1:17" s="117" customFormat="1" ht="31.5" x14ac:dyDescent="0.2">
      <c r="A91" s="122">
        <f>_xlfn.AGGREGATE(3,3,$B$11:B91)</f>
        <v>81</v>
      </c>
      <c r="B91" s="123" t="str">
        <f>'Бланк заказа с НДС'!B86</f>
        <v>ТЛТ00004217</v>
      </c>
      <c r="C91" s="123" t="str">
        <f>'Бланк заказа с НДС'!F86</f>
        <v>906-317</v>
      </c>
      <c r="D91" s="123" t="str">
        <f>'Бланк заказа с НДС'!G86</f>
        <v>21012904180/21012904040</v>
      </c>
      <c r="E91" s="123" t="str">
        <f>'Бланк заказа с НДС'!H86</f>
        <v>з</v>
      </c>
      <c r="F91" s="123">
        <f>'Бланк заказа с НДС'!I86</f>
        <v>1902008221373</v>
      </c>
      <c r="G91" s="123" t="str">
        <f>'Бланк заказа с НДС'!K86</f>
        <v>906-317</v>
      </c>
      <c r="H91" s="123" t="str">
        <f>'Бланк заказа с НДС'!L86</f>
        <v>906-317 Комплект шарниров рычагов передней подвески ВАЗ 2101    2101-2904180 / 2101-2904040</v>
      </c>
      <c r="I91" s="124">
        <f>'Бланк заказа с НДС'!N86/1.22</f>
        <v>541.67213114754099</v>
      </c>
      <c r="J91" s="124">
        <f>'Бланк заказа с НДС'!N86</f>
        <v>660.84</v>
      </c>
      <c r="K91" s="124">
        <f t="shared" si="18"/>
        <v>726.92400000000009</v>
      </c>
      <c r="L91" s="124">
        <f t="shared" si="19"/>
        <v>799.61640000000011</v>
      </c>
      <c r="M91" s="124">
        <f t="shared" si="20"/>
        <v>1079.4821400000003</v>
      </c>
      <c r="N91" s="43"/>
      <c r="O91" s="43"/>
      <c r="P91" s="52"/>
      <c r="Q91" s="52"/>
    </row>
    <row r="92" spans="1:17" s="117" customFormat="1" ht="31.5" x14ac:dyDescent="0.2">
      <c r="A92" s="122">
        <f>_xlfn.AGGREGATE(3,3,$B$11:B92)</f>
        <v>82</v>
      </c>
      <c r="B92" s="123" t="str">
        <f>'Бланк заказа с НДС'!B87</f>
        <v>ТЛТ00004218</v>
      </c>
      <c r="C92" s="123" t="str">
        <f>'Бланк заказа с НДС'!F87</f>
        <v>906-318</v>
      </c>
      <c r="D92" s="123" t="str">
        <f>'Бланк заказа с НДС'!G87</f>
        <v>21212904040/21012904040</v>
      </c>
      <c r="E92" s="123" t="str">
        <f>'Бланк заказа с НДС'!H87</f>
        <v>з</v>
      </c>
      <c r="F92" s="123">
        <f>'Бланк заказа с НДС'!I87</f>
        <v>1902008221380</v>
      </c>
      <c r="G92" s="123" t="str">
        <f>'Бланк заказа с НДС'!K87</f>
        <v>906-318</v>
      </c>
      <c r="H92" s="123" t="str">
        <f>'Бланк заказа с НДС'!L87</f>
        <v>906-318 Комплект шарниров рычагов передней подвески ВАЗ 2121     2121-2904040 / 2101-2904040</v>
      </c>
      <c r="I92" s="124">
        <f>'Бланк заказа с НДС'!N87/1.22</f>
        <v>918.32786885245901</v>
      </c>
      <c r="J92" s="124">
        <f>'Бланк заказа с НДС'!N87</f>
        <v>1120.3599999999999</v>
      </c>
      <c r="K92" s="124">
        <f t="shared" si="18"/>
        <v>1232.396</v>
      </c>
      <c r="L92" s="124">
        <f t="shared" si="19"/>
        <v>1355.6356000000001</v>
      </c>
      <c r="M92" s="124">
        <f t="shared" si="20"/>
        <v>1830.1080600000003</v>
      </c>
      <c r="N92" s="43"/>
      <c r="O92" s="43"/>
      <c r="P92" s="52"/>
      <c r="Q92" s="52"/>
    </row>
    <row r="93" spans="1:17" s="117" customFormat="1" ht="31.5" x14ac:dyDescent="0.2">
      <c r="A93" s="122">
        <f>_xlfn.AGGREGATE(3,3,$B$11:B93)</f>
        <v>83</v>
      </c>
      <c r="B93" s="123" t="str">
        <f>'Бланк заказа с НДС'!B88</f>
        <v>ТЛТ00007655</v>
      </c>
      <c r="C93" s="123" t="str">
        <f>'Бланк заказа с НДС'!F88</f>
        <v>906-515</v>
      </c>
      <c r="D93" s="123">
        <f>'Бланк заказа с НДС'!G88</f>
        <v>212142904040</v>
      </c>
      <c r="E93" s="123" t="str">
        <f>'Бланк заказа с НДС'!H88</f>
        <v>з</v>
      </c>
      <c r="F93" s="123">
        <f>'Бланк заказа с НДС'!I88</f>
        <v>4680287577899</v>
      </c>
      <c r="G93" s="123" t="str">
        <f>'Бланк заказа с НДС'!K88</f>
        <v>906-515</v>
      </c>
      <c r="H93" s="123" t="str">
        <f>'Бланк заказа с НДС'!L88</f>
        <v>906-515 Комплект шарниров нижнего рычага передней подвески ВАЗ 2123, 21214    21214-2904040</v>
      </c>
      <c r="I93" s="124">
        <f>'Бланк заказа с НДС'!N88/1.22</f>
        <v>940.82786885245901</v>
      </c>
      <c r="J93" s="124">
        <f>'Бланк заказа с НДС'!N88</f>
        <v>1147.81</v>
      </c>
      <c r="K93" s="124">
        <f t="shared" ref="K93:K156" si="21">J93*1.1</f>
        <v>1262.5910000000001</v>
      </c>
      <c r="L93" s="124">
        <f t="shared" ref="L93:L156" si="22">K93*1.1</f>
        <v>1388.8501000000003</v>
      </c>
      <c r="M93" s="124">
        <f t="shared" ref="M93:M156" si="23">L93*1.35</f>
        <v>1874.9476350000007</v>
      </c>
      <c r="N93" s="43"/>
      <c r="O93" s="43"/>
      <c r="P93" s="52"/>
      <c r="Q93" s="52"/>
    </row>
    <row r="94" spans="1:17" s="117" customFormat="1" ht="15.75" x14ac:dyDescent="0.2">
      <c r="A94" s="122">
        <f>_xlfn.AGGREGATE(3,3,$B$11:B94)</f>
        <v>84</v>
      </c>
      <c r="B94" s="123" t="str">
        <f>'Бланк заказа с НДС'!B89</f>
        <v>ТЛТ00004226</v>
      </c>
      <c r="C94" s="123" t="str">
        <f>'Бланк заказа с НДС'!F89</f>
        <v>906-307</v>
      </c>
      <c r="D94" s="123">
        <f>'Бланк заказа с НДС'!G89</f>
        <v>21012202025</v>
      </c>
      <c r="E94" s="123" t="str">
        <f>'Бланк заказа с НДС'!H89</f>
        <v>з</v>
      </c>
      <c r="F94" s="123">
        <f>'Бланк заказа с НДС'!I89</f>
        <v>1902008221533</v>
      </c>
      <c r="G94" s="123" t="str">
        <f>'Бланк заказа с НДС'!K89</f>
        <v>906-307</v>
      </c>
      <c r="H94" s="123" t="str">
        <f>'Бланк заказа с НДС'!L89</f>
        <v>906-307 Крестовина карданного вала в сборе ВАЗ 2101  2101-2202025</v>
      </c>
      <c r="I94" s="124">
        <f>'Бланк заказа с НДС'!N89/1.22</f>
        <v>225</v>
      </c>
      <c r="J94" s="124">
        <f>'Бланк заказа с НДС'!N89</f>
        <v>274.5</v>
      </c>
      <c r="K94" s="124">
        <f t="shared" si="21"/>
        <v>301.95000000000005</v>
      </c>
      <c r="L94" s="124">
        <f t="shared" si="22"/>
        <v>332.1450000000001</v>
      </c>
      <c r="M94" s="124">
        <f t="shared" si="23"/>
        <v>448.39575000000013</v>
      </c>
      <c r="N94" s="43"/>
      <c r="O94" s="43"/>
      <c r="P94" s="52"/>
      <c r="Q94" s="52"/>
    </row>
    <row r="95" spans="1:17" s="117" customFormat="1" ht="15.75" x14ac:dyDescent="0.2">
      <c r="A95" s="122">
        <f>_xlfn.AGGREGATE(3,3,$B$11:B95)</f>
        <v>85</v>
      </c>
      <c r="B95" s="123" t="str">
        <f>'Бланк заказа с НДС'!B90</f>
        <v>ТЛТ00004228</v>
      </c>
      <c r="C95" s="123" t="str">
        <f>'Бланк заказа с НДС'!F90</f>
        <v>906-314</v>
      </c>
      <c r="D95" s="123">
        <f>'Бланк заказа с НДС'!G90</f>
        <v>21052202025</v>
      </c>
      <c r="E95" s="123" t="str">
        <f>'Бланк заказа с НДС'!H90</f>
        <v>з</v>
      </c>
      <c r="F95" s="123">
        <f>'Бланк заказа с НДС'!I90</f>
        <v>1902008221540</v>
      </c>
      <c r="G95" s="123" t="str">
        <f>'Бланк заказа с НДС'!K90</f>
        <v>906-314</v>
      </c>
      <c r="H95" s="123" t="str">
        <f>'Бланк заказа с НДС'!L90</f>
        <v>906-314 Крестовина карданного вала в сборе ВАЗ 2105  2105-2202025</v>
      </c>
      <c r="I95" s="124">
        <f>'Бланк заказа с НДС'!N90/1.22</f>
        <v>250</v>
      </c>
      <c r="J95" s="124">
        <f>'Бланк заказа с НДС'!N90</f>
        <v>305</v>
      </c>
      <c r="K95" s="124">
        <f t="shared" si="21"/>
        <v>335.5</v>
      </c>
      <c r="L95" s="124">
        <f t="shared" si="22"/>
        <v>369.05</v>
      </c>
      <c r="M95" s="124">
        <f t="shared" si="23"/>
        <v>498.21750000000003</v>
      </c>
      <c r="N95" s="43"/>
      <c r="O95" s="43"/>
      <c r="P95" s="52"/>
      <c r="Q95" s="52"/>
    </row>
    <row r="96" spans="1:17" s="117" customFormat="1" ht="15.75" x14ac:dyDescent="0.2">
      <c r="A96" s="122">
        <f>_xlfn.AGGREGATE(3,3,$B$11:B96)</f>
        <v>86</v>
      </c>
      <c r="B96" s="123" t="str">
        <f>'Бланк заказа с НДС'!B91</f>
        <v>ТЛТ00007007</v>
      </c>
      <c r="C96" s="123" t="str">
        <f>'Бланк заказа с НДС'!F91</f>
        <v>906-514</v>
      </c>
      <c r="D96" s="123">
        <f>'Бланк заказа с НДС'!G91</f>
        <v>21212202025</v>
      </c>
      <c r="E96" s="123" t="str">
        <f>'Бланк заказа с НДС'!H91</f>
        <v>з</v>
      </c>
      <c r="F96" s="123">
        <f>'Бланк заказа с НДС'!I91</f>
        <v>4680287573129</v>
      </c>
      <c r="G96" s="123" t="str">
        <f>'Бланк заказа с НДС'!K91</f>
        <v>906-514</v>
      </c>
      <c r="H96" s="123" t="str">
        <f>'Бланк заказа с НДС'!L91</f>
        <v>906-514 Крестовина карданного вала в сборе ВАЗ 2121  2121-2202025</v>
      </c>
      <c r="I96" s="124">
        <f>'Бланк заказа с НДС'!N91/1.22</f>
        <v>319.17213114754099</v>
      </c>
      <c r="J96" s="124">
        <f>'Бланк заказа с НДС'!N91</f>
        <v>389.39</v>
      </c>
      <c r="K96" s="124">
        <f t="shared" si="21"/>
        <v>428.32900000000001</v>
      </c>
      <c r="L96" s="124">
        <f t="shared" si="22"/>
        <v>471.16190000000006</v>
      </c>
      <c r="M96" s="124">
        <f t="shared" si="23"/>
        <v>636.06856500000015</v>
      </c>
      <c r="N96" s="43"/>
      <c r="O96" s="43"/>
      <c r="P96" s="52"/>
      <c r="Q96" s="52"/>
    </row>
    <row r="97" spans="1:17" s="117" customFormat="1" ht="31.5" x14ac:dyDescent="0.2">
      <c r="A97" s="122">
        <f>_xlfn.AGGREGATE(3,3,$B$11:B97)</f>
        <v>87</v>
      </c>
      <c r="B97" s="123" t="str">
        <f>'Бланк заказа с НДС'!B92</f>
        <v>ТЛТ00004220</v>
      </c>
      <c r="C97" s="123" t="str">
        <f>'Бланк заказа с НДС'!F92</f>
        <v>906-304</v>
      </c>
      <c r="D97" s="123">
        <f>'Бланк заказа с НДС'!G92</f>
        <v>21013003084</v>
      </c>
      <c r="E97" s="123" t="str">
        <f>'Бланк заказа с НДС'!H92</f>
        <v>з</v>
      </c>
      <c r="F97" s="123">
        <f>'Бланк заказа с НДС'!I92</f>
        <v>1902008221335</v>
      </c>
      <c r="G97" s="123" t="str">
        <f>'Бланк заказа с НДС'!K92</f>
        <v>906-304</v>
      </c>
      <c r="H97" s="123" t="str">
        <f>'Бланк заказа с НДС'!L92</f>
        <v>906-304 Рычаг маятниковый тяг рулевой трапеции с кронштейном в сборе ВАЗ 2101    2101-3003084</v>
      </c>
      <c r="I97" s="124">
        <f>'Бланк заказа с НДС'!N92/1.22</f>
        <v>640</v>
      </c>
      <c r="J97" s="124">
        <f>'Бланк заказа с НДС'!N92</f>
        <v>780.8</v>
      </c>
      <c r="K97" s="124">
        <f t="shared" si="21"/>
        <v>858.88</v>
      </c>
      <c r="L97" s="124">
        <f t="shared" si="22"/>
        <v>944.76800000000003</v>
      </c>
      <c r="M97" s="124">
        <f t="shared" si="23"/>
        <v>1275.4368000000002</v>
      </c>
      <c r="N97" s="43"/>
      <c r="O97" s="43"/>
      <c r="P97" s="52"/>
      <c r="Q97" s="52"/>
    </row>
    <row r="98" spans="1:17" s="117" customFormat="1" ht="31.5" x14ac:dyDescent="0.2">
      <c r="A98" s="122">
        <f>_xlfn.AGGREGATE(3,3,$B$11:B98)</f>
        <v>88</v>
      </c>
      <c r="B98" s="123" t="str">
        <f>'Бланк заказа с НДС'!B93</f>
        <v>ТЛТ00004222</v>
      </c>
      <c r="C98" s="123" t="str">
        <f>'Бланк заказа с НДС'!F93</f>
        <v>906-305</v>
      </c>
      <c r="D98" s="123">
        <f>'Бланк заказа с НДС'!G93</f>
        <v>21213414084</v>
      </c>
      <c r="E98" s="123" t="str">
        <f>'Бланк заказа с НДС'!H93</f>
        <v>з</v>
      </c>
      <c r="F98" s="123">
        <f>'Бланк заказа с НДС'!I93</f>
        <v>1902008221342</v>
      </c>
      <c r="G98" s="123" t="str">
        <f>'Бланк заказа с НДС'!K93</f>
        <v>906-305</v>
      </c>
      <c r="H98" s="123" t="str">
        <f>'Бланк заказа с НДС'!L93</f>
        <v>906-305 Рычаг маятниковый тяг рулевой трапеции с кронштейном в сборе  ВАЗ 2121   2121-3414084</v>
      </c>
      <c r="I98" s="124">
        <f>'Бланк заказа с НДС'!N93/1.22</f>
        <v>640</v>
      </c>
      <c r="J98" s="124">
        <f>'Бланк заказа с НДС'!N93</f>
        <v>780.8</v>
      </c>
      <c r="K98" s="124">
        <f t="shared" si="21"/>
        <v>858.88</v>
      </c>
      <c r="L98" s="124">
        <f t="shared" si="22"/>
        <v>944.76800000000003</v>
      </c>
      <c r="M98" s="124">
        <f t="shared" si="23"/>
        <v>1275.4368000000002</v>
      </c>
      <c r="N98" s="43"/>
      <c r="O98" s="43"/>
      <c r="P98" s="52"/>
      <c r="Q98" s="52"/>
    </row>
    <row r="99" spans="1:17" s="117" customFormat="1" ht="31.5" x14ac:dyDescent="0.2">
      <c r="A99" s="122">
        <f>_xlfn.AGGREGATE(3,3,$B$11:B99)</f>
        <v>89</v>
      </c>
      <c r="B99" s="123" t="str">
        <f>'Бланк заказа с НДС'!B94</f>
        <v>ТЛТ00004224</v>
      </c>
      <c r="C99" s="123" t="str">
        <f>'Бланк заказа с НДС'!F94</f>
        <v>906-306</v>
      </c>
      <c r="D99" s="123">
        <f>'Бланк заказа с НДС'!G94</f>
        <v>212133414084</v>
      </c>
      <c r="E99" s="123" t="str">
        <f>'Бланк заказа с НДС'!H94</f>
        <v>з</v>
      </c>
      <c r="F99" s="123">
        <f>'Бланк заказа с НДС'!I94</f>
        <v>1902008221359</v>
      </c>
      <c r="G99" s="123" t="str">
        <f>'Бланк заказа с НДС'!K94</f>
        <v>906-306</v>
      </c>
      <c r="H99" s="123" t="str">
        <f>'Бланк заказа с НДС'!L94</f>
        <v>906-306 Рычаг маятниковый тяг рулевой трапеции с кронштейном в сборе ВАЗ 21213   21213-3414084</v>
      </c>
      <c r="I99" s="124">
        <f>'Бланк заказа с НДС'!N94/1.22</f>
        <v>640</v>
      </c>
      <c r="J99" s="124">
        <f>'Бланк заказа с НДС'!N94</f>
        <v>780.8</v>
      </c>
      <c r="K99" s="124">
        <f t="shared" si="21"/>
        <v>858.88</v>
      </c>
      <c r="L99" s="124">
        <f t="shared" si="22"/>
        <v>944.76800000000003</v>
      </c>
      <c r="M99" s="124">
        <f t="shared" si="23"/>
        <v>1275.4368000000002</v>
      </c>
      <c r="N99" s="43"/>
      <c r="O99" s="43"/>
      <c r="P99" s="52"/>
      <c r="Q99" s="52"/>
    </row>
    <row r="100" spans="1:17" s="117" customFormat="1" ht="31.5" x14ac:dyDescent="0.2">
      <c r="A100" s="122">
        <f>_xlfn.AGGREGATE(3,3,$B$11:B100)</f>
        <v>90</v>
      </c>
      <c r="B100" s="123" t="str">
        <f>'Бланк заказа с НДС'!B95</f>
        <v>ТЛТ00005638</v>
      </c>
      <c r="C100" s="123" t="str">
        <f>'Бланк заказа с НДС'!F95</f>
        <v>906-511</v>
      </c>
      <c r="D100" s="123">
        <f>'Бланк заказа с НДС'!G95</f>
        <v>21233414084</v>
      </c>
      <c r="E100" s="123" t="str">
        <f>'Бланк заказа с НДС'!H95</f>
        <v>з</v>
      </c>
      <c r="F100" s="123">
        <f>'Бланк заказа с НДС'!I95</f>
        <v>1702008221249</v>
      </c>
      <c r="G100" s="123" t="str">
        <f>'Бланк заказа с НДС'!K95</f>
        <v>906-511</v>
      </c>
      <c r="H100" s="123" t="str">
        <f>'Бланк заказа с НДС'!L95</f>
        <v>906-511 Рычаг маятниковый тяг рулевой трапеции с кронштейном в сборе ВАЗ 2123, Chevrolet Niva  2123-3414084</v>
      </c>
      <c r="I100" s="124">
        <f>'Бланк заказа с НДС'!N95/1.22</f>
        <v>640</v>
      </c>
      <c r="J100" s="124">
        <f>'Бланк заказа с НДС'!N95</f>
        <v>780.8</v>
      </c>
      <c r="K100" s="124">
        <f t="shared" si="21"/>
        <v>858.88</v>
      </c>
      <c r="L100" s="124">
        <f t="shared" si="22"/>
        <v>944.76800000000003</v>
      </c>
      <c r="M100" s="124">
        <f t="shared" si="23"/>
        <v>1275.4368000000002</v>
      </c>
      <c r="N100" s="43"/>
      <c r="O100" s="43"/>
      <c r="P100" s="52"/>
      <c r="Q100" s="52"/>
    </row>
    <row r="101" spans="1:17" s="117" customFormat="1" ht="15.75" x14ac:dyDescent="0.2">
      <c r="A101" s="122">
        <f>_xlfn.AGGREGATE(3,3,$B$11:B101)</f>
        <v>91</v>
      </c>
      <c r="B101" s="123" t="str">
        <f>'Бланк заказа с НДС'!B96</f>
        <v>ТЛТ00004245</v>
      </c>
      <c r="C101" s="123" t="str">
        <f>'Бланк заказа с НДС'!F96</f>
        <v>906-315</v>
      </c>
      <c r="D101" s="123">
        <f>'Бланк заказа с НДС'!G96</f>
        <v>21082902820</v>
      </c>
      <c r="E101" s="123" t="str">
        <f>'Бланк заказа с НДС'!H96</f>
        <v>з</v>
      </c>
      <c r="F101" s="123">
        <f>'Бланк заказа с НДС'!I96</f>
        <v>1902008221427</v>
      </c>
      <c r="G101" s="123" t="str">
        <f>'Бланк заказа с НДС'!K96</f>
        <v>906-315</v>
      </c>
      <c r="H101" s="123" t="str">
        <f>'Бланк заказа с НДС'!L96</f>
        <v>906-315 Опора верхняя стойки ВАЗ 2108   2108-2902820</v>
      </c>
      <c r="I101" s="124">
        <f>'Бланк заказа с НДС'!N96/1.22</f>
        <v>705.82786885245901</v>
      </c>
      <c r="J101" s="124">
        <f>'Бланк заказа с НДС'!N96</f>
        <v>861.11</v>
      </c>
      <c r="K101" s="124">
        <f t="shared" si="21"/>
        <v>947.22100000000012</v>
      </c>
      <c r="L101" s="124">
        <f t="shared" si="22"/>
        <v>1041.9431000000002</v>
      </c>
      <c r="M101" s="124">
        <f t="shared" si="23"/>
        <v>1406.6231850000004</v>
      </c>
      <c r="N101" s="43"/>
      <c r="O101" s="43"/>
      <c r="P101" s="52"/>
      <c r="Q101" s="52"/>
    </row>
    <row r="102" spans="1:17" s="117" customFormat="1" ht="15.75" x14ac:dyDescent="0.2">
      <c r="A102" s="122">
        <f>_xlfn.AGGREGATE(3,3,$B$11:B102)</f>
        <v>92</v>
      </c>
      <c r="B102" s="123" t="str">
        <f>'Бланк заказа с НДС'!B97</f>
        <v>ТЛТ00004247</v>
      </c>
      <c r="C102" s="123" t="str">
        <f>'Бланк заказа с НДС'!F97</f>
        <v>906-316</v>
      </c>
      <c r="D102" s="123">
        <f>'Бланк заказа с НДС'!G97</f>
        <v>21102902820</v>
      </c>
      <c r="E102" s="123" t="str">
        <f>'Бланк заказа с НДС'!H97</f>
        <v>з</v>
      </c>
      <c r="F102" s="123">
        <f>'Бланк заказа с НДС'!I97</f>
        <v>1902008221434</v>
      </c>
      <c r="G102" s="123" t="str">
        <f>'Бланк заказа с НДС'!K97</f>
        <v>906-316</v>
      </c>
      <c r="H102" s="123" t="str">
        <f>'Бланк заказа с НДС'!L97</f>
        <v>906-316 Опора верхняя стойки ВАЗ 2110   2110-2902820</v>
      </c>
      <c r="I102" s="124">
        <f>'Бланк заказа с НДС'!N97/1.22</f>
        <v>865.82786885245901</v>
      </c>
      <c r="J102" s="124">
        <f>'Бланк заказа с НДС'!N97</f>
        <v>1056.31</v>
      </c>
      <c r="K102" s="124">
        <f t="shared" si="21"/>
        <v>1161.941</v>
      </c>
      <c r="L102" s="124">
        <f t="shared" si="22"/>
        <v>1278.1351000000002</v>
      </c>
      <c r="M102" s="124">
        <f t="shared" si="23"/>
        <v>1725.4823850000005</v>
      </c>
      <c r="N102" s="43"/>
      <c r="O102" s="43"/>
      <c r="P102" s="52"/>
      <c r="Q102" s="52"/>
    </row>
    <row r="103" spans="1:17" s="117" customFormat="1" ht="15.75" x14ac:dyDescent="0.2">
      <c r="A103" s="122">
        <f>_xlfn.AGGREGATE(3,3,$B$11:B103)</f>
        <v>93</v>
      </c>
      <c r="B103" s="123" t="str">
        <f>'Бланк заказа с НДС'!B98</f>
        <v>ТЛТ00004296</v>
      </c>
      <c r="C103" s="123" t="str">
        <f>'Бланк заказа с НДС'!F98</f>
        <v>906-336</v>
      </c>
      <c r="D103" s="123">
        <f>'Бланк заказа с НДС'!G98</f>
        <v>21702902821</v>
      </c>
      <c r="E103" s="123" t="str">
        <f>'Бланк заказа с НДС'!H98</f>
        <v>з</v>
      </c>
      <c r="F103" s="123">
        <f>'Бланк заказа с НДС'!I98</f>
        <v>1902008221458</v>
      </c>
      <c r="G103" s="123" t="str">
        <f>'Бланк заказа с НДС'!K98</f>
        <v>906-336</v>
      </c>
      <c r="H103" s="123" t="str">
        <f>'Бланк заказа с НДС'!L98</f>
        <v>906-336 Опора верхняя стойки 2170 "Приора"    2170-2902821</v>
      </c>
      <c r="I103" s="124">
        <f>'Бланк заказа с НДС'!N98/1.22</f>
        <v>685</v>
      </c>
      <c r="J103" s="124">
        <f>'Бланк заказа с НДС'!N98</f>
        <v>835.7</v>
      </c>
      <c r="K103" s="124">
        <f t="shared" si="21"/>
        <v>919.2700000000001</v>
      </c>
      <c r="L103" s="124">
        <f t="shared" si="22"/>
        <v>1011.1970000000002</v>
      </c>
      <c r="M103" s="124">
        <f t="shared" si="23"/>
        <v>1365.1159500000003</v>
      </c>
      <c r="N103" s="43"/>
      <c r="O103" s="43"/>
      <c r="P103" s="52"/>
      <c r="Q103" s="52"/>
    </row>
    <row r="104" spans="1:17" s="117" customFormat="1" ht="15.75" x14ac:dyDescent="0.2">
      <c r="A104" s="122">
        <f>_xlfn.AGGREGATE(3,3,$B$11:B104)</f>
        <v>94</v>
      </c>
      <c r="B104" s="123" t="str">
        <f>'Бланк заказа с НДС'!B99</f>
        <v>ТЛТ00004293</v>
      </c>
      <c r="C104" s="123" t="str">
        <f>'Бланк заказа с НДС'!F99</f>
        <v>906-335</v>
      </c>
      <c r="D104" s="123">
        <f>'Бланк заказа с НДС'!G99</f>
        <v>11182902821</v>
      </c>
      <c r="E104" s="123" t="str">
        <f>'Бланк заказа с НДС'!H99</f>
        <v>з</v>
      </c>
      <c r="F104" s="123">
        <f>'Бланк заказа с НДС'!I99</f>
        <v>1902008221441</v>
      </c>
      <c r="G104" s="123" t="str">
        <f>'Бланк заказа с НДС'!K99</f>
        <v>906-335</v>
      </c>
      <c r="H104" s="123" t="str">
        <f>'Бланк заказа с НДС'!L99</f>
        <v>906-335 Опора верхняя стойки 1118 "Калина"   1118-2902821</v>
      </c>
      <c r="I104" s="124">
        <f>'Бланк заказа с НДС'!N99/1.22</f>
        <v>685.82786885245901</v>
      </c>
      <c r="J104" s="124">
        <f>'Бланк заказа с НДС'!N99</f>
        <v>836.71</v>
      </c>
      <c r="K104" s="124">
        <f t="shared" si="21"/>
        <v>920.38100000000009</v>
      </c>
      <c r="L104" s="124">
        <f t="shared" si="22"/>
        <v>1012.4191000000002</v>
      </c>
      <c r="M104" s="124">
        <f t="shared" si="23"/>
        <v>1366.7657850000003</v>
      </c>
      <c r="N104" s="43"/>
      <c r="O104" s="43"/>
      <c r="P104" s="52"/>
      <c r="Q104" s="52"/>
    </row>
    <row r="105" spans="1:17" s="117" customFormat="1" ht="31.5" x14ac:dyDescent="0.2">
      <c r="A105" s="122">
        <f>_xlfn.AGGREGATE(3,3,$B$11:B105)</f>
        <v>95</v>
      </c>
      <c r="B105" s="123" t="str">
        <f>'Бланк заказа с НДС'!B100</f>
        <v>ТЛТ00007657</v>
      </c>
      <c r="C105" s="123" t="str">
        <f>'Бланк заказа с НДС'!F100</f>
        <v>906-512</v>
      </c>
      <c r="D105" s="123" t="str">
        <f>'Бланк заказа с НДС'!G100</f>
        <v>21902902821-10</v>
      </c>
      <c r="E105" s="123" t="str">
        <f>'Бланк заказа с НДС'!H100</f>
        <v>з</v>
      </c>
      <c r="F105" s="123">
        <f>'Бланк заказа с НДС'!I100</f>
        <v>1702008221256</v>
      </c>
      <c r="G105" s="123" t="str">
        <f>'Бланк заказа с НДС'!K100</f>
        <v>906-512</v>
      </c>
      <c r="H105" s="123" t="str">
        <f>'Бланк заказа с НДС'!L100</f>
        <v>906-512 Опора верхняя стойки передней подвески в сборе LADA GRANTA   2190-2902821-10</v>
      </c>
      <c r="I105" s="124">
        <f>'Бланк заказа с НДС'!N100/1.22</f>
        <v>857.50000000000011</v>
      </c>
      <c r="J105" s="124">
        <f>'Бланк заказа с НДС'!N100</f>
        <v>1046.1500000000001</v>
      </c>
      <c r="K105" s="124">
        <f t="shared" si="21"/>
        <v>1150.7650000000001</v>
      </c>
      <c r="L105" s="124">
        <f t="shared" si="22"/>
        <v>1265.8415000000002</v>
      </c>
      <c r="M105" s="124">
        <f t="shared" si="23"/>
        <v>1708.8860250000005</v>
      </c>
      <c r="N105" s="43"/>
      <c r="O105" s="43"/>
      <c r="P105" s="52"/>
      <c r="Q105" s="52"/>
    </row>
    <row r="106" spans="1:17" s="117" customFormat="1" ht="15.75" x14ac:dyDescent="0.2">
      <c r="A106" s="122">
        <f>_xlfn.AGGREGATE(3,3,$B$11:B106)</f>
        <v>96</v>
      </c>
      <c r="B106" s="123" t="str">
        <f>'Бланк заказа с НДС'!B101</f>
        <v>ТЛТ00019895</v>
      </c>
      <c r="C106" s="123" t="str">
        <f>'Бланк заказа с НДС'!F101</f>
        <v>906-312</v>
      </c>
      <c r="D106" s="123">
        <f>'Бланк заказа с НДС'!G101</f>
        <v>21083501070</v>
      </c>
      <c r="E106" s="123" t="str">
        <f>'Бланк заказа с НДС'!H101</f>
        <v>о</v>
      </c>
      <c r="F106" s="123">
        <f>'Бланк заказа с НДС'!I101</f>
        <v>1902008221311</v>
      </c>
      <c r="G106" s="123" t="str">
        <f>'Бланк заказа с НДС'!K101</f>
        <v>906-312</v>
      </c>
      <c r="H106" s="123" t="str">
        <f>'Бланк заказа с НДС'!L101</f>
        <v>906-312 Комплект (2 шт) Дисков переднего тормоза аналог 2108</v>
      </c>
      <c r="I106" s="124">
        <f>'Бланк заказа с НДС'!N101/1.22</f>
        <v>1516.672131147541</v>
      </c>
      <c r="J106" s="124">
        <f>'Бланк заказа с НДС'!N101</f>
        <v>1850.34</v>
      </c>
      <c r="K106" s="124">
        <f t="shared" si="21"/>
        <v>2035.374</v>
      </c>
      <c r="L106" s="124">
        <f t="shared" si="22"/>
        <v>2238.9114000000004</v>
      </c>
      <c r="M106" s="124">
        <f t="shared" si="23"/>
        <v>3022.5303900000008</v>
      </c>
      <c r="N106" s="43"/>
      <c r="O106" s="43"/>
      <c r="P106" s="52"/>
      <c r="Q106" s="52"/>
    </row>
    <row r="107" spans="1:17" s="117" customFormat="1" ht="15.75" x14ac:dyDescent="0.2">
      <c r="A107" s="122">
        <f>_xlfn.AGGREGATE(3,3,$B$11:B107)</f>
        <v>97</v>
      </c>
      <c r="B107" s="123" t="str">
        <f>'Бланк заказа с НДС'!B102</f>
        <v>ТЛТ00019894</v>
      </c>
      <c r="C107" s="123" t="str">
        <f>'Бланк заказа с НДС'!F102</f>
        <v>906-313</v>
      </c>
      <c r="D107" s="123">
        <f>'Бланк заказа с НДС'!G102</f>
        <v>21103501070</v>
      </c>
      <c r="E107" s="123" t="str">
        <f>'Бланк заказа с НДС'!H102</f>
        <v>о</v>
      </c>
      <c r="F107" s="123">
        <f>'Бланк заказа с НДС'!I102</f>
        <v>1902008221328</v>
      </c>
      <c r="G107" s="123" t="str">
        <f>'Бланк заказа с НДС'!K102</f>
        <v>906-313</v>
      </c>
      <c r="H107" s="123" t="str">
        <f>'Бланк заказа с НДС'!L102</f>
        <v>906-313 Комплект (2 шт) Дисков переднего тормоза аналог 2110-3501070</v>
      </c>
      <c r="I107" s="124">
        <f>'Бланк заказа с НДС'!N102/1.22</f>
        <v>1750</v>
      </c>
      <c r="J107" s="124">
        <f>'Бланк заказа с НДС'!N102</f>
        <v>2135</v>
      </c>
      <c r="K107" s="124">
        <f t="shared" si="21"/>
        <v>2348.5</v>
      </c>
      <c r="L107" s="124">
        <f t="shared" si="22"/>
        <v>2583.3500000000004</v>
      </c>
      <c r="M107" s="124">
        <f t="shared" si="23"/>
        <v>3487.5225000000009</v>
      </c>
      <c r="N107" s="43"/>
      <c r="O107" s="43"/>
      <c r="P107" s="52"/>
      <c r="Q107" s="52"/>
    </row>
    <row r="108" spans="1:17" s="117" customFormat="1" ht="15.75" x14ac:dyDescent="0.2">
      <c r="A108" s="122">
        <f>_xlfn.AGGREGATE(3,3,$B$11:B108)</f>
        <v>98</v>
      </c>
      <c r="B108" s="123" t="str">
        <f>'Бланк заказа с НДС'!B103</f>
        <v>ТЛТ00019916</v>
      </c>
      <c r="C108" s="123" t="str">
        <f>'Бланк заказа с НДС'!F103</f>
        <v>906-620</v>
      </c>
      <c r="D108" s="123">
        <f>'Бланк заказа с НДС'!G103</f>
        <v>21123501070</v>
      </c>
      <c r="E108" s="123" t="str">
        <f>'Бланк заказа с НДС'!H103</f>
        <v>о</v>
      </c>
      <c r="F108" s="123">
        <f>'Бланк заказа с НДС'!I103</f>
        <v>4630017784974</v>
      </c>
      <c r="G108" s="123" t="str">
        <f>'Бланк заказа с НДС'!K103</f>
        <v>906-620</v>
      </c>
      <c r="H108" s="123" t="str">
        <f>'Бланк заказа с НДС'!L103</f>
        <v>906-620 Диск переднего тормоза аналог 2112-3501070</v>
      </c>
      <c r="I108" s="124">
        <f>'Бланк заказа с НДС'!N103/1.22</f>
        <v>895.82786885245912</v>
      </c>
      <c r="J108" s="124">
        <f>'Бланк заказа с НДС'!N103</f>
        <v>1092.9100000000001</v>
      </c>
      <c r="K108" s="124">
        <f t="shared" si="21"/>
        <v>1202.2010000000002</v>
      </c>
      <c r="L108" s="124">
        <f t="shared" si="22"/>
        <v>1322.4211000000005</v>
      </c>
      <c r="M108" s="124">
        <f t="shared" si="23"/>
        <v>1785.2684850000007</v>
      </c>
      <c r="N108" s="43"/>
      <c r="O108" s="43"/>
      <c r="P108" s="52"/>
      <c r="Q108" s="52"/>
    </row>
    <row r="109" spans="1:17" s="117" customFormat="1" ht="15.75" x14ac:dyDescent="0.2">
      <c r="A109" s="122">
        <f>_xlfn.AGGREGATE(3,3,$B$11:B109)</f>
        <v>99</v>
      </c>
      <c r="B109" s="123" t="str">
        <f>'Бланк заказа с НДС'!B104</f>
        <v>ТЛТ00019893</v>
      </c>
      <c r="C109" s="123" t="str">
        <f>'Бланк заказа с НДС'!F104</f>
        <v>906-621</v>
      </c>
      <c r="D109" s="123">
        <f>'Бланк заказа с НДС'!G104</f>
        <v>21123501070</v>
      </c>
      <c r="E109" s="123" t="str">
        <f>'Бланк заказа с НДС'!H104</f>
        <v>о</v>
      </c>
      <c r="F109" s="123">
        <f>'Бланк заказа с НДС'!I104</f>
        <v>4630017784967</v>
      </c>
      <c r="G109" s="123" t="str">
        <f>'Бланк заказа с НДС'!K104</f>
        <v>906-621</v>
      </c>
      <c r="H109" s="123" t="str">
        <f>'Бланк заказа с НДС'!L104</f>
        <v>906-621 Комплект (2 шт.) Дисков переднего тормоза аналог 2112-3501070</v>
      </c>
      <c r="I109" s="124">
        <f>'Бланк заказа с НДС'!N104/1.22</f>
        <v>1791.6721311475412</v>
      </c>
      <c r="J109" s="124">
        <f>'Бланк заказа с НДС'!N104</f>
        <v>2185.84</v>
      </c>
      <c r="K109" s="124">
        <f t="shared" si="21"/>
        <v>2404.4240000000004</v>
      </c>
      <c r="L109" s="124">
        <f t="shared" si="22"/>
        <v>2644.8664000000008</v>
      </c>
      <c r="M109" s="124">
        <f t="shared" si="23"/>
        <v>3570.5696400000015</v>
      </c>
      <c r="N109" s="43"/>
      <c r="O109" s="43"/>
      <c r="P109" s="52"/>
      <c r="Q109" s="52"/>
    </row>
    <row r="110" spans="1:17" s="117" customFormat="1" ht="15.75" x14ac:dyDescent="0.2">
      <c r="A110" s="122">
        <f>_xlfn.AGGREGATE(3,3,$B$11:B110)</f>
        <v>100</v>
      </c>
      <c r="B110" s="123" t="str">
        <f>'Бланк заказа с НДС'!B105</f>
        <v>ТЛТ00023311</v>
      </c>
      <c r="C110" s="123" t="str">
        <f>'Бланк заказа с НДС'!F105</f>
        <v>906-635</v>
      </c>
      <c r="D110" s="123">
        <f>'Бланк заказа с НДС'!G105</f>
        <v>7701207795</v>
      </c>
      <c r="E110" s="123" t="str">
        <f>'Бланк заказа с НДС'!H105</f>
        <v>о</v>
      </c>
      <c r="F110" s="123">
        <f>'Бланк заказа с НДС'!I105</f>
        <v>4630017890026</v>
      </c>
      <c r="G110" s="123" t="str">
        <f>'Бланк заказа с НДС'!K105</f>
        <v>906-635</v>
      </c>
      <c r="H110" s="123" t="str">
        <f>'Бланк заказа с НДС'!L105</f>
        <v>906-635 Диск переднего тормоза Lada Vesta, X-Ray, Largus (ОЕМ 7701207795)</v>
      </c>
      <c r="I110" s="124">
        <f>'Бланк заказа с НДС'!N105/1.22</f>
        <v>1075</v>
      </c>
      <c r="J110" s="124">
        <f>'Бланк заказа с НДС'!N105</f>
        <v>1311.5</v>
      </c>
      <c r="K110" s="124">
        <f t="shared" si="21"/>
        <v>1442.65</v>
      </c>
      <c r="L110" s="124">
        <f t="shared" si="22"/>
        <v>1586.9150000000002</v>
      </c>
      <c r="M110" s="124">
        <f t="shared" si="23"/>
        <v>2142.3352500000005</v>
      </c>
      <c r="N110" s="43"/>
      <c r="O110" s="43"/>
      <c r="P110" s="52"/>
      <c r="Q110" s="52"/>
    </row>
    <row r="111" spans="1:17" s="117" customFormat="1" ht="18.75" customHeight="1" x14ac:dyDescent="0.2">
      <c r="A111" s="122">
        <f>_xlfn.AGGREGATE(3,3,$B$11:B111)</f>
        <v>101</v>
      </c>
      <c r="B111" s="123" t="str">
        <f>'Бланк заказа с НДС'!B106</f>
        <v>ТЛТ00024133</v>
      </c>
      <c r="C111" s="123" t="str">
        <f>'Бланк заказа с НДС'!F106</f>
        <v>906-748</v>
      </c>
      <c r="D111" s="123">
        <f>'Бланк заказа с НДС'!G106</f>
        <v>7701207795</v>
      </c>
      <c r="E111" s="123" t="str">
        <f>'Бланк заказа с НДС'!H106</f>
        <v>о</v>
      </c>
      <c r="F111" s="123">
        <f>'Бланк заказа с НДС'!I106</f>
        <v>4658790034697</v>
      </c>
      <c r="G111" s="123" t="str">
        <f>'Бланк заказа с НДС'!K106</f>
        <v>906-748</v>
      </c>
      <c r="H111" s="123" t="str">
        <f>'Бланк заказа с НДС'!L106</f>
        <v>906-748 Комплект (2 шт) Диск переднего тормоза Lada Vesta, X-Ray, Largus (ОЕМ 7701207795)</v>
      </c>
      <c r="I111" s="124">
        <f>'Бланк заказа с НДС'!N106/1.22</f>
        <v>2108.3278688524588</v>
      </c>
      <c r="J111" s="124">
        <f>'Бланк заказа с НДС'!N106</f>
        <v>2572.16</v>
      </c>
      <c r="K111" s="124">
        <f t="shared" si="21"/>
        <v>2829.3760000000002</v>
      </c>
      <c r="L111" s="124">
        <f t="shared" si="22"/>
        <v>3112.3136000000004</v>
      </c>
      <c r="M111" s="124">
        <f t="shared" si="23"/>
        <v>4201.6233600000005</v>
      </c>
      <c r="N111" s="43"/>
      <c r="O111" s="43"/>
      <c r="P111" s="52"/>
      <c r="Q111" s="52"/>
    </row>
    <row r="112" spans="1:17" s="117" customFormat="1" ht="31.5" x14ac:dyDescent="0.2">
      <c r="A112" s="122">
        <f>_xlfn.AGGREGATE(3,3,$B$11:B112)</f>
        <v>102</v>
      </c>
      <c r="B112" s="123" t="str">
        <f>'Бланк заказа с НДС'!B107</f>
        <v>ТЛТ00025272</v>
      </c>
      <c r="C112" s="123" t="str">
        <f>'Бланк заказа с НДС'!F107</f>
        <v>906-752</v>
      </c>
      <c r="D112" s="123" t="str">
        <f>'Бланк заказа с НДС'!G107</f>
        <v>209001-3501076-00</v>
      </c>
      <c r="E112" s="123" t="str">
        <f>'Бланк заказа с НДС'!H107</f>
        <v>о</v>
      </c>
      <c r="F112" s="123">
        <f>'Бланк заказа с НДС'!I107</f>
        <v>4658790080700</v>
      </c>
      <c r="G112" s="123" t="str">
        <f>'Бланк заказа с НДС'!K107</f>
        <v>906-752</v>
      </c>
      <c r="H112" s="123" t="str">
        <f>'Бланк заказа с НДС'!L107</f>
        <v xml:space="preserve">906-752 Диск тормоза передний (аналог 209001-3501076-00). Применяемость Sollers Atlant  </v>
      </c>
      <c r="I112" s="124">
        <f>'Бланк заказа с НДС'!N107/1.22</f>
        <v>2682.6639344262294</v>
      </c>
      <c r="J112" s="124">
        <f>'Бланк заказа с НДС'!N107</f>
        <v>3272.85</v>
      </c>
      <c r="K112" s="124">
        <f t="shared" si="21"/>
        <v>3600.1350000000002</v>
      </c>
      <c r="L112" s="124">
        <f t="shared" si="22"/>
        <v>3960.1485000000007</v>
      </c>
      <c r="M112" s="124">
        <f t="shared" si="23"/>
        <v>5346.2004750000015</v>
      </c>
      <c r="N112" s="43"/>
      <c r="O112" s="43"/>
      <c r="P112" s="52"/>
      <c r="Q112" s="52"/>
    </row>
    <row r="113" spans="1:17" s="117" customFormat="1" ht="31.5" x14ac:dyDescent="0.2">
      <c r="A113" s="122">
        <f>_xlfn.AGGREGATE(3,3,$B$11:B113)</f>
        <v>103</v>
      </c>
      <c r="B113" s="123" t="str">
        <f>'Бланк заказа с НДС'!B108</f>
        <v>ТЛТ00025273</v>
      </c>
      <c r="C113" s="123" t="str">
        <f>'Бланк заказа с НДС'!F108</f>
        <v>906-753</v>
      </c>
      <c r="D113" s="123" t="str">
        <f>'Бланк заказа с НДС'!G108</f>
        <v>209001-3502076-00</v>
      </c>
      <c r="E113" s="123" t="str">
        <f>'Бланк заказа с НДС'!H108</f>
        <v>о</v>
      </c>
      <c r="F113" s="123">
        <f>'Бланк заказа с НДС'!I108</f>
        <v>4658790080694</v>
      </c>
      <c r="G113" s="123" t="str">
        <f>'Бланк заказа с НДС'!K108</f>
        <v>906-753</v>
      </c>
      <c r="H113" s="123" t="str">
        <f>'Бланк заказа с НДС'!L108</f>
        <v xml:space="preserve">906-753 Диск тормоза задний (аналог 209001-3502076-00). Применяемость Sollers Atlant  </v>
      </c>
      <c r="I113" s="124">
        <f>'Бланк заказа с НДС'!N108/1.22</f>
        <v>3182.5901639344265</v>
      </c>
      <c r="J113" s="124">
        <f>'Бланк заказа с НДС'!N108</f>
        <v>3882.76</v>
      </c>
      <c r="K113" s="124">
        <f t="shared" si="21"/>
        <v>4271.036000000001</v>
      </c>
      <c r="L113" s="124">
        <f t="shared" si="22"/>
        <v>4698.1396000000013</v>
      </c>
      <c r="M113" s="124">
        <f t="shared" si="23"/>
        <v>6342.4884600000023</v>
      </c>
      <c r="N113" s="43"/>
      <c r="O113" s="43"/>
      <c r="P113" s="52"/>
      <c r="Q113" s="52"/>
    </row>
    <row r="114" spans="1:17" s="117" customFormat="1" ht="31.5" x14ac:dyDescent="0.2">
      <c r="A114" s="122">
        <f>_xlfn.AGGREGATE(3,3,$B$11:B114)</f>
        <v>104</v>
      </c>
      <c r="B114" s="123" t="str">
        <f>'Бланк заказа с НДС'!B109</f>
        <v>ТЛТ00025274</v>
      </c>
      <c r="C114" s="123" t="str">
        <f>'Бланк заказа с НДС'!F109</f>
        <v>906-754</v>
      </c>
      <c r="D114" s="123" t="str">
        <f>'Бланк заказа с НДС'!G109</f>
        <v>200001-3501076-00</v>
      </c>
      <c r="E114" s="123" t="str">
        <f>'Бланк заказа с НДС'!H109</f>
        <v>о</v>
      </c>
      <c r="F114" s="123">
        <f>'Бланк заказа с НДС'!I109</f>
        <v>4658790080687</v>
      </c>
      <c r="G114" s="123" t="str">
        <f>'Бланк заказа с НДС'!K109</f>
        <v>906-754</v>
      </c>
      <c r="H114" s="123" t="str">
        <f>'Бланк заказа с НДС'!L109</f>
        <v>906-754 Диск тормоза передний (аналог 200001-3501076-00). Применяемость Sollers Argo.</v>
      </c>
      <c r="I114" s="124">
        <f>'Бланк заказа с НДС'!N109/1.22</f>
        <v>0</v>
      </c>
      <c r="J114" s="124">
        <f>'Бланк заказа с НДС'!N109</f>
        <v>0</v>
      </c>
      <c r="K114" s="124">
        <f t="shared" si="21"/>
        <v>0</v>
      </c>
      <c r="L114" s="124">
        <f t="shared" si="22"/>
        <v>0</v>
      </c>
      <c r="M114" s="124">
        <f t="shared" si="23"/>
        <v>0</v>
      </c>
      <c r="N114" s="43"/>
      <c r="O114" s="43"/>
      <c r="P114" s="52"/>
      <c r="Q114" s="52"/>
    </row>
    <row r="115" spans="1:17" s="117" customFormat="1" ht="15.75" x14ac:dyDescent="0.2">
      <c r="A115" s="122">
        <f>_xlfn.AGGREGATE(3,3,$B$11:B115)</f>
        <v>105</v>
      </c>
      <c r="B115" s="123" t="str">
        <f>'Бланк заказа с НДС'!B110</f>
        <v>ТЛТ00004249</v>
      </c>
      <c r="C115" s="123" t="str">
        <f>'Бланк заказа с НДС'!F110</f>
        <v>906-338</v>
      </c>
      <c r="D115" s="123">
        <f>'Бланк заказа с НДС'!G110</f>
        <v>21082904049</v>
      </c>
      <c r="E115" s="123" t="str">
        <f>'Бланк заказа с НДС'!H110</f>
        <v>з</v>
      </c>
      <c r="F115" s="123">
        <f>'Бланк заказа с НДС'!I110</f>
        <v>1902008221366</v>
      </c>
      <c r="G115" s="123" t="str">
        <f>'Бланк заказа с НДС'!K110</f>
        <v>906-338</v>
      </c>
      <c r="H115" s="123" t="str">
        <f>'Бланк заказа с НДС'!L110</f>
        <v>906-338 Кронштейн растяжки ВАЗ 2108   2108-2904049</v>
      </c>
      <c r="I115" s="124">
        <f>'Бланк заказа с НДС'!N110/1.22</f>
        <v>369.17213114754099</v>
      </c>
      <c r="J115" s="124">
        <f>'Бланк заказа с НДС'!N110</f>
        <v>450.39</v>
      </c>
      <c r="K115" s="124">
        <f t="shared" si="21"/>
        <v>495.42900000000003</v>
      </c>
      <c r="L115" s="124">
        <f t="shared" si="22"/>
        <v>544.97190000000012</v>
      </c>
      <c r="M115" s="124">
        <f t="shared" si="23"/>
        <v>735.71206500000017</v>
      </c>
      <c r="N115" s="43"/>
      <c r="O115" s="43"/>
      <c r="P115" s="52"/>
      <c r="Q115" s="52"/>
    </row>
    <row r="116" spans="1:17" s="117" customFormat="1" ht="31.5" x14ac:dyDescent="0.2">
      <c r="A116" s="122">
        <f>_xlfn.AGGREGATE(3,3,$B$11:B116)</f>
        <v>106</v>
      </c>
      <c r="B116" s="123" t="str">
        <f>'Бланк заказа с НДС'!B111</f>
        <v>ТЛТ00004298</v>
      </c>
      <c r="C116" s="123" t="str">
        <f>'Бланк заказа с НДС'!F111</f>
        <v>906-337</v>
      </c>
      <c r="D116" s="123" t="str">
        <f>'Бланк заказа с НДС'!G111</f>
        <v>21012910000 (21012919110 + 21012919013 + 21012919012 + 21012919010)</v>
      </c>
      <c r="E116" s="123" t="str">
        <f>'Бланк заказа с НДС'!H111</f>
        <v>з</v>
      </c>
      <c r="F116" s="123">
        <f>'Бланк заказа с НДС'!I111</f>
        <v>1902008221274</v>
      </c>
      <c r="G116" s="123" t="str">
        <f>'Бланк заказа с НДС'!K111</f>
        <v>906-337</v>
      </c>
      <c r="H116" s="123" t="str">
        <f>'Бланк заказа с НДС'!L111</f>
        <v>906-337 Комплект реактивных штанг задней подвески ВАЗ 2101-2107     2101-2919110-01 / 2101-2919013-01 / 2101-2919012-01 / 2101-2919010-01</v>
      </c>
      <c r="I116" s="124">
        <f>'Бланк заказа с НДС'!N111/1.22</f>
        <v>1434.172131147541</v>
      </c>
      <c r="J116" s="124">
        <f>'Бланк заказа с НДС'!N111</f>
        <v>1749.69</v>
      </c>
      <c r="K116" s="124">
        <f t="shared" si="21"/>
        <v>1924.6590000000001</v>
      </c>
      <c r="L116" s="124">
        <f t="shared" si="22"/>
        <v>2117.1249000000003</v>
      </c>
      <c r="M116" s="124">
        <f t="shared" si="23"/>
        <v>2858.1186150000003</v>
      </c>
      <c r="N116" s="43"/>
      <c r="O116" s="43"/>
      <c r="P116" s="52"/>
      <c r="Q116" s="52"/>
    </row>
    <row r="117" spans="1:17" s="117" customFormat="1" ht="31.5" x14ac:dyDescent="0.2">
      <c r="A117" s="122">
        <f>_xlfn.AGGREGATE(3,3,$B$11:B117)</f>
        <v>107</v>
      </c>
      <c r="B117" s="123" t="str">
        <f>'Бланк заказа с НДС'!B112</f>
        <v>ТЛТ00016410</v>
      </c>
      <c r="C117" s="123" t="str">
        <f>'Бланк заказа с НДС'!F112</f>
        <v>906-701</v>
      </c>
      <c r="D117" s="123" t="str">
        <f>'Бланк заказа с НДС'!G112</f>
        <v>212132910000 (21012919110 + 21012919013 + 212132919010-01)</v>
      </c>
      <c r="E117" s="123" t="str">
        <f>'Бланк заказа с НДС'!H112</f>
        <v>з</v>
      </c>
      <c r="F117" s="123">
        <f>'Бланк заказа с НДС'!I112</f>
        <v>4630017931033</v>
      </c>
      <c r="G117" s="123" t="str">
        <f>'Бланк заказа с НДС'!K112</f>
        <v>906-701</v>
      </c>
      <c r="H117" s="123" t="str">
        <f>'Бланк заказа с НДС'!L112</f>
        <v>906-701 Комплект реактивных штанг задней подвески ВАЗ 2121-2123 21213-2910000</v>
      </c>
      <c r="I117" s="124">
        <f>'Бланк заказа с НДС'!N112/1.22</f>
        <v>1408.327868852459</v>
      </c>
      <c r="J117" s="124">
        <f>'Бланк заказа с НДС'!N112</f>
        <v>1718.16</v>
      </c>
      <c r="K117" s="124">
        <f t="shared" si="21"/>
        <v>1889.9760000000003</v>
      </c>
      <c r="L117" s="124">
        <f t="shared" si="22"/>
        <v>2078.9736000000007</v>
      </c>
      <c r="M117" s="124">
        <f t="shared" si="23"/>
        <v>2806.6143600000009</v>
      </c>
      <c r="N117" s="43"/>
      <c r="O117" s="43"/>
      <c r="P117" s="52"/>
      <c r="Q117" s="52"/>
    </row>
    <row r="118" spans="1:17" s="117" customFormat="1" ht="31.5" x14ac:dyDescent="0.2">
      <c r="A118" s="122">
        <f>_xlfn.AGGREGATE(3,3,$B$11:B118)</f>
        <v>108</v>
      </c>
      <c r="B118" s="123" t="str">
        <f>'Бланк заказа с НДС'!B113</f>
        <v>ТЛТ00016413</v>
      </c>
      <c r="C118" s="123" t="str">
        <f>'Бланк заказа с НДС'!F113</f>
        <v>906-702</v>
      </c>
      <c r="D118" s="123" t="str">
        <f>'Бланк заказа с НДС'!G113</f>
        <v>21217-2910000</v>
      </c>
      <c r="E118" s="123" t="str">
        <f>'Бланк заказа с НДС'!H113</f>
        <v>з</v>
      </c>
      <c r="F118" s="123">
        <f>'Бланк заказа с НДС'!I113</f>
        <v>4630017931040</v>
      </c>
      <c r="G118" s="123" t="str">
        <f>'Бланк заказа с НДС'!K113</f>
        <v>906-702</v>
      </c>
      <c r="H118" s="123" t="str">
        <f>'Бланк заказа с НДС'!L113</f>
        <v>906-702 Комплект реактивных штанг задней подвески ВАЗ 21217 "Урбан" 21217-2910000</v>
      </c>
      <c r="I118" s="124">
        <f>'Бланк заказа с НДС'!N113/1.22</f>
        <v>2431.6721311475408</v>
      </c>
      <c r="J118" s="124">
        <f>'Бланк заказа с НДС'!N113</f>
        <v>2966.64</v>
      </c>
      <c r="K118" s="124">
        <f t="shared" si="21"/>
        <v>3263.3040000000001</v>
      </c>
      <c r="L118" s="124">
        <f t="shared" si="22"/>
        <v>3589.6344000000004</v>
      </c>
      <c r="M118" s="124">
        <f t="shared" si="23"/>
        <v>4846.006440000001</v>
      </c>
      <c r="N118" s="43"/>
      <c r="O118" s="43"/>
      <c r="P118" s="52"/>
      <c r="Q118" s="52"/>
    </row>
    <row r="119" spans="1:17" s="117" customFormat="1" ht="15.75" x14ac:dyDescent="0.2">
      <c r="A119" s="122">
        <f>_xlfn.AGGREGATE(3,3,$B$11:B119)</f>
        <v>109</v>
      </c>
      <c r="B119" s="123" t="str">
        <f>'Бланк заказа с НДС'!B114</f>
        <v>ТЛТ00004289</v>
      </c>
      <c r="C119" s="123" t="str">
        <f>'Бланк заказа с НДС'!F114</f>
        <v>906-331</v>
      </c>
      <c r="D119" s="123">
        <f>'Бланк заказа с НДС'!G114</f>
        <v>21053502040</v>
      </c>
      <c r="E119" s="123" t="str">
        <f>'Бланк заказа с НДС'!H114</f>
        <v>з</v>
      </c>
      <c r="F119" s="123">
        <f>'Бланк заказа с НДС'!I114</f>
        <v>1902008221502</v>
      </c>
      <c r="G119" s="123" t="str">
        <f>'Бланк заказа с НДС'!K114</f>
        <v>906-331</v>
      </c>
      <c r="H119" s="123" t="str">
        <f>'Бланк заказа с НДС'!L114</f>
        <v>906-331 Цилиндр колесный заднего тормоза ВАЗ 2105   2105-3502040</v>
      </c>
      <c r="I119" s="124">
        <f>'Бланк заказа с НДС'!N114/1.22</f>
        <v>314.17213114754099</v>
      </c>
      <c r="J119" s="124">
        <f>'Бланк заказа с НДС'!N114</f>
        <v>383.29</v>
      </c>
      <c r="K119" s="124">
        <f t="shared" si="21"/>
        <v>421.61900000000003</v>
      </c>
      <c r="L119" s="124">
        <f t="shared" si="22"/>
        <v>463.78090000000009</v>
      </c>
      <c r="M119" s="124">
        <f t="shared" si="23"/>
        <v>626.10421500000018</v>
      </c>
      <c r="N119" s="43"/>
      <c r="O119" s="43"/>
      <c r="P119" s="52"/>
      <c r="Q119" s="52"/>
    </row>
    <row r="120" spans="1:17" s="117" customFormat="1" ht="15.75" x14ac:dyDescent="0.2">
      <c r="A120" s="122">
        <f>_xlfn.AGGREGATE(3,3,$B$11:B120)</f>
        <v>110</v>
      </c>
      <c r="B120" s="123" t="str">
        <f>'Бланк заказа с НДС'!B115</f>
        <v>ТЛТ00015468</v>
      </c>
      <c r="C120" s="123" t="str">
        <f>'Бланк заказа с НДС'!F115</f>
        <v>906-680</v>
      </c>
      <c r="D120" s="123">
        <f>'Бланк заказа с НДС'!G115</f>
        <v>21013501180</v>
      </c>
      <c r="E120" s="123" t="str">
        <f>'Бланк заказа с НДС'!H115</f>
        <v>з</v>
      </c>
      <c r="F120" s="123">
        <f>'Бланк заказа с НДС'!I115</f>
        <v>4630017918744</v>
      </c>
      <c r="G120" s="123" t="str">
        <f>'Бланк заказа с НДС'!K115</f>
        <v>906-680</v>
      </c>
      <c r="H120" s="123" t="str">
        <f>'Бланк заказа с НДС'!L115</f>
        <v>906-680 Цилиндр переднего тормоза 2101 правый наружный 2101-3501180</v>
      </c>
      <c r="I120" s="124">
        <f>'Бланк заказа с НДС'!N115/1.22</f>
        <v>459.17213114754105</v>
      </c>
      <c r="J120" s="124">
        <f>'Бланк заказа с НДС'!N115</f>
        <v>560.19000000000005</v>
      </c>
      <c r="K120" s="124">
        <f t="shared" si="21"/>
        <v>616.20900000000006</v>
      </c>
      <c r="L120" s="124">
        <f t="shared" si="22"/>
        <v>677.82990000000007</v>
      </c>
      <c r="M120" s="124">
        <f t="shared" si="23"/>
        <v>915.07036500000015</v>
      </c>
      <c r="N120" s="43"/>
      <c r="O120" s="43"/>
      <c r="P120" s="52"/>
      <c r="Q120" s="52"/>
    </row>
    <row r="121" spans="1:17" s="117" customFormat="1" ht="15.75" x14ac:dyDescent="0.2">
      <c r="A121" s="122">
        <f>_xlfn.AGGREGATE(3,3,$B$11:B121)</f>
        <v>111</v>
      </c>
      <c r="B121" s="123" t="str">
        <f>'Бланк заказа с НДС'!B116</f>
        <v>ТЛТ00015471</v>
      </c>
      <c r="C121" s="123" t="str">
        <f>'Бланк заказа с НДС'!F116</f>
        <v>906-681</v>
      </c>
      <c r="D121" s="123">
        <f>'Бланк заказа с НДС'!G116</f>
        <v>21013501181</v>
      </c>
      <c r="E121" s="123" t="str">
        <f>'Бланк заказа с НДС'!H116</f>
        <v>з</v>
      </c>
      <c r="F121" s="123">
        <f>'Бланк заказа с НДС'!I116</f>
        <v>4630017918751</v>
      </c>
      <c r="G121" s="123" t="str">
        <f>'Бланк заказа с НДС'!K116</f>
        <v>906-681</v>
      </c>
      <c r="H121" s="123" t="str">
        <f>'Бланк заказа с НДС'!L116</f>
        <v>906-681 Цилиндр переднего тормоза 2101 левый наружный 2101-3501181</v>
      </c>
      <c r="I121" s="124">
        <f>'Бланк заказа с НДС'!N116/1.22</f>
        <v>459.17213114754105</v>
      </c>
      <c r="J121" s="124">
        <f>'Бланк заказа с НДС'!N116</f>
        <v>560.19000000000005</v>
      </c>
      <c r="K121" s="124">
        <f t="shared" si="21"/>
        <v>616.20900000000006</v>
      </c>
      <c r="L121" s="124">
        <f t="shared" si="22"/>
        <v>677.82990000000007</v>
      </c>
      <c r="M121" s="124">
        <f t="shared" si="23"/>
        <v>915.07036500000015</v>
      </c>
      <c r="N121" s="43"/>
      <c r="O121" s="43"/>
      <c r="P121" s="52"/>
      <c r="Q121" s="52"/>
    </row>
    <row r="122" spans="1:17" s="117" customFormat="1" ht="15.75" x14ac:dyDescent="0.2">
      <c r="A122" s="122">
        <f>_xlfn.AGGREGATE(3,3,$B$11:B122)</f>
        <v>112</v>
      </c>
      <c r="B122" s="123" t="str">
        <f>'Бланк заказа с НДС'!B117</f>
        <v>ТЛТ00015474</v>
      </c>
      <c r="C122" s="123" t="str">
        <f>'Бланк заказа с НДС'!F117</f>
        <v>906-682</v>
      </c>
      <c r="D122" s="123">
        <f>'Бланк заказа с НДС'!G117</f>
        <v>21013501182</v>
      </c>
      <c r="E122" s="123" t="str">
        <f>'Бланк заказа с НДС'!H117</f>
        <v>з</v>
      </c>
      <c r="F122" s="123">
        <f>'Бланк заказа с НДС'!I117</f>
        <v>4630017918768</v>
      </c>
      <c r="G122" s="123" t="str">
        <f>'Бланк заказа с НДС'!K117</f>
        <v>906-682</v>
      </c>
      <c r="H122" s="123" t="str">
        <f>'Бланк заказа с НДС'!L117</f>
        <v>906-682 Цилиндр переднего тормоза 2101 правый внутренний 2101-3501182</v>
      </c>
      <c r="I122" s="124">
        <f>'Бланк заказа с НДС'!N117/1.22</f>
        <v>459.17213114754105</v>
      </c>
      <c r="J122" s="124">
        <f>'Бланк заказа с НДС'!N117</f>
        <v>560.19000000000005</v>
      </c>
      <c r="K122" s="124">
        <f t="shared" si="21"/>
        <v>616.20900000000006</v>
      </c>
      <c r="L122" s="124">
        <f t="shared" si="22"/>
        <v>677.82990000000007</v>
      </c>
      <c r="M122" s="124">
        <f t="shared" si="23"/>
        <v>915.07036500000015</v>
      </c>
      <c r="N122" s="43"/>
      <c r="O122" s="43"/>
      <c r="P122" s="52"/>
      <c r="Q122" s="52"/>
    </row>
    <row r="123" spans="1:17" s="117" customFormat="1" ht="15.75" x14ac:dyDescent="0.2">
      <c r="A123" s="122">
        <f>_xlfn.AGGREGATE(3,3,$B$11:B123)</f>
        <v>113</v>
      </c>
      <c r="B123" s="123" t="str">
        <f>'Бланк заказа с НДС'!B118</f>
        <v>ТЛТ00015477</v>
      </c>
      <c r="C123" s="123" t="str">
        <f>'Бланк заказа с НДС'!F118</f>
        <v>906-683</v>
      </c>
      <c r="D123" s="123">
        <f>'Бланк заказа с НДС'!G118</f>
        <v>21013501183</v>
      </c>
      <c r="E123" s="123" t="str">
        <f>'Бланк заказа с НДС'!H118</f>
        <v>з</v>
      </c>
      <c r="F123" s="123">
        <f>'Бланк заказа с НДС'!I118</f>
        <v>4630017918775</v>
      </c>
      <c r="G123" s="123" t="str">
        <f>'Бланк заказа с НДС'!K118</f>
        <v>906-683</v>
      </c>
      <c r="H123" s="123" t="str">
        <f>'Бланк заказа с НДС'!L118</f>
        <v>906-683 Цилиндр переднего тормоза 2101 левый внутренний 2101-3501183</v>
      </c>
      <c r="I123" s="124">
        <f>'Бланк заказа с НДС'!N118/1.22</f>
        <v>459.17213114754105</v>
      </c>
      <c r="J123" s="124">
        <f>'Бланк заказа с НДС'!N118</f>
        <v>560.19000000000005</v>
      </c>
      <c r="K123" s="124">
        <f t="shared" si="21"/>
        <v>616.20900000000006</v>
      </c>
      <c r="L123" s="124">
        <f t="shared" si="22"/>
        <v>677.82990000000007</v>
      </c>
      <c r="M123" s="124">
        <f t="shared" si="23"/>
        <v>915.07036500000015</v>
      </c>
      <c r="N123" s="43"/>
      <c r="O123" s="43"/>
      <c r="P123" s="52"/>
      <c r="Q123" s="52"/>
    </row>
    <row r="124" spans="1:17" s="117" customFormat="1" ht="15.75" x14ac:dyDescent="0.2">
      <c r="A124" s="122">
        <f>_xlfn.AGGREGATE(3,3,$B$11:B124)</f>
        <v>114</v>
      </c>
      <c r="B124" s="123" t="str">
        <f>'Бланк заказа с НДС'!B119</f>
        <v>ТЛТ00015480</v>
      </c>
      <c r="C124" s="123" t="str">
        <f>'Бланк заказа с НДС'!F119</f>
        <v>906-684</v>
      </c>
      <c r="D124" s="123">
        <f>'Бланк заказа с НДС'!G119</f>
        <v>21083501044</v>
      </c>
      <c r="E124" s="123" t="str">
        <f>'Бланк заказа с НДС'!H119</f>
        <v>з</v>
      </c>
      <c r="F124" s="123">
        <f>'Бланк заказа с НДС'!I119</f>
        <v>4630017918782</v>
      </c>
      <c r="G124" s="123" t="str">
        <f>'Бланк заказа с НДС'!K119</f>
        <v>906-684</v>
      </c>
      <c r="H124" s="123" t="str">
        <f>'Бланк заказа с НДС'!L119</f>
        <v>906-684 Цилиндр переднего тормоза 2108 правый 2108-3501044</v>
      </c>
      <c r="I124" s="124">
        <f>'Бланк заказа с НДС'!N119/1.22</f>
        <v>614.17213114754099</v>
      </c>
      <c r="J124" s="124">
        <f>'Бланк заказа с НДС'!N119</f>
        <v>749.29</v>
      </c>
      <c r="K124" s="124">
        <f t="shared" si="21"/>
        <v>824.21900000000005</v>
      </c>
      <c r="L124" s="124">
        <f t="shared" si="22"/>
        <v>906.6409000000001</v>
      </c>
      <c r="M124" s="124">
        <f t="shared" si="23"/>
        <v>1223.9652150000002</v>
      </c>
      <c r="N124" s="43"/>
      <c r="O124" s="43"/>
      <c r="P124" s="52"/>
      <c r="Q124" s="52"/>
    </row>
    <row r="125" spans="1:17" s="117" customFormat="1" ht="32.25" customHeight="1" x14ac:dyDescent="0.2">
      <c r="A125" s="122">
        <f>_xlfn.AGGREGATE(3,3,$B$11:B125)</f>
        <v>115</v>
      </c>
      <c r="B125" s="123" t="str">
        <f>'Бланк заказа с НДС'!B120</f>
        <v>ТЛТ00015483</v>
      </c>
      <c r="C125" s="123" t="str">
        <f>'Бланк заказа с НДС'!F120</f>
        <v>906-685</v>
      </c>
      <c r="D125" s="123">
        <f>'Бланк заказа с НДС'!G120</f>
        <v>21083501045</v>
      </c>
      <c r="E125" s="123" t="str">
        <f>'Бланк заказа с НДС'!H120</f>
        <v>з</v>
      </c>
      <c r="F125" s="123">
        <f>'Бланк заказа с НДС'!I120</f>
        <v>4630017918799</v>
      </c>
      <c r="G125" s="123" t="str">
        <f>'Бланк заказа с НДС'!K120</f>
        <v>906-685</v>
      </c>
      <c r="H125" s="123" t="str">
        <f>'Бланк заказа с НДС'!L120</f>
        <v>906-685 Цилиндр переднего тормоза 2108 левый 2108-3501045</v>
      </c>
      <c r="I125" s="124">
        <f>'Бланк заказа с НДС'!N120/1.22</f>
        <v>614.17213114754099</v>
      </c>
      <c r="J125" s="124">
        <f>'Бланк заказа с НДС'!N120</f>
        <v>749.29</v>
      </c>
      <c r="K125" s="124">
        <f t="shared" si="21"/>
        <v>824.21900000000005</v>
      </c>
      <c r="L125" s="124">
        <f t="shared" si="22"/>
        <v>906.6409000000001</v>
      </c>
      <c r="M125" s="124">
        <f t="shared" si="23"/>
        <v>1223.9652150000002</v>
      </c>
      <c r="N125" s="43"/>
      <c r="O125" s="43"/>
      <c r="P125" s="52"/>
      <c r="Q125" s="52"/>
    </row>
    <row r="126" spans="1:17" s="117" customFormat="1" ht="15.75" x14ac:dyDescent="0.2">
      <c r="A126" s="122">
        <f>_xlfn.AGGREGATE(3,3,$B$11:B126)</f>
        <v>116</v>
      </c>
      <c r="B126" s="123" t="str">
        <f>'Бланк заказа с НДС'!B121</f>
        <v>ТЛТ00015486</v>
      </c>
      <c r="C126" s="123" t="str">
        <f>'Бланк заказа с НДС'!F121</f>
        <v>906-686</v>
      </c>
      <c r="D126" s="123">
        <f>'Бланк заказа с НДС'!G121</f>
        <v>21213501179</v>
      </c>
      <c r="E126" s="123" t="str">
        <f>'Бланк заказа с НДС'!H121</f>
        <v>з</v>
      </c>
      <c r="F126" s="123">
        <f>'Бланк заказа с НДС'!I121</f>
        <v>4630017918805</v>
      </c>
      <c r="G126" s="123" t="str">
        <f>'Бланк заказа с НДС'!K121</f>
        <v>906-686</v>
      </c>
      <c r="H126" s="123" t="str">
        <f>'Бланк заказа с НДС'!L121</f>
        <v>906-686 Цилиндр переднего тормоза 2121 левый 2121-3501179</v>
      </c>
      <c r="I126" s="124">
        <f>'Бланк заказа с НДС'!N121/1.22</f>
        <v>849.17213114754099</v>
      </c>
      <c r="J126" s="124">
        <f>'Бланк заказа с НДС'!N121</f>
        <v>1035.99</v>
      </c>
      <c r="K126" s="124">
        <f t="shared" si="21"/>
        <v>1139.5890000000002</v>
      </c>
      <c r="L126" s="124">
        <f t="shared" si="22"/>
        <v>1253.5479000000003</v>
      </c>
      <c r="M126" s="124">
        <f t="shared" si="23"/>
        <v>1692.2896650000005</v>
      </c>
      <c r="N126" s="43"/>
      <c r="O126" s="43"/>
      <c r="P126" s="52"/>
      <c r="Q126" s="52"/>
    </row>
    <row r="127" spans="1:17" s="117" customFormat="1" ht="33" customHeight="1" x14ac:dyDescent="0.2">
      <c r="A127" s="122">
        <f>_xlfn.AGGREGATE(3,3,$B$11:B127)</f>
        <v>117</v>
      </c>
      <c r="B127" s="123" t="str">
        <f>'Бланк заказа с НДС'!B122</f>
        <v>ТЛТ00015489</v>
      </c>
      <c r="C127" s="123" t="str">
        <f>'Бланк заказа с НДС'!F122</f>
        <v>906-687</v>
      </c>
      <c r="D127" s="123">
        <f>'Бланк заказа с НДС'!G122</f>
        <v>21213501178</v>
      </c>
      <c r="E127" s="123" t="str">
        <f>'Бланк заказа с НДС'!H122</f>
        <v>з</v>
      </c>
      <c r="F127" s="123">
        <f>'Бланк заказа с НДС'!I122</f>
        <v>4630017918812</v>
      </c>
      <c r="G127" s="123" t="str">
        <f>'Бланк заказа с НДС'!K122</f>
        <v>906-687</v>
      </c>
      <c r="H127" s="123" t="str">
        <f>'Бланк заказа с НДС'!L122</f>
        <v>906-687 Цилиндр переднего тормоза 2121 правый 2121-3501178</v>
      </c>
      <c r="I127" s="124">
        <f>'Бланк заказа с НДС'!N122/1.22</f>
        <v>849.17213114754099</v>
      </c>
      <c r="J127" s="124">
        <f>'Бланк заказа с НДС'!N122</f>
        <v>1035.99</v>
      </c>
      <c r="K127" s="124">
        <f t="shared" si="21"/>
        <v>1139.5890000000002</v>
      </c>
      <c r="L127" s="124">
        <f t="shared" si="22"/>
        <v>1253.5479000000003</v>
      </c>
      <c r="M127" s="124">
        <f t="shared" si="23"/>
        <v>1692.2896650000005</v>
      </c>
      <c r="N127" s="43"/>
      <c r="O127" s="43"/>
      <c r="P127" s="52"/>
      <c r="Q127" s="52"/>
    </row>
    <row r="128" spans="1:17" s="117" customFormat="1" ht="15.75" x14ac:dyDescent="0.2">
      <c r="A128" s="122">
        <f>_xlfn.AGGREGATE(3,3,$B$11:B128)</f>
        <v>118</v>
      </c>
      <c r="B128" s="123" t="str">
        <f>'Бланк заказа с НДС'!B123</f>
        <v>ТЛТ00017508</v>
      </c>
      <c r="C128" s="123" t="str">
        <f>'Бланк заказа с НДС'!F123</f>
        <v>906-703</v>
      </c>
      <c r="D128" s="123">
        <f>'Бланк заказа с НДС'!G123</f>
        <v>212143501179</v>
      </c>
      <c r="E128" s="123" t="str">
        <f>'Бланк заказа с НДС'!H123</f>
        <v>з</v>
      </c>
      <c r="F128" s="123">
        <f>'Бланк заказа с НДС'!I123</f>
        <v>4630017938735</v>
      </c>
      <c r="G128" s="123" t="str">
        <f>'Бланк заказа с НДС'!K123</f>
        <v>906-703</v>
      </c>
      <c r="H128" s="123" t="str">
        <f>'Бланк заказа с НДС'!L123</f>
        <v>906-703 Цилиндр переднего тормоза 21214 левый 21214-3501179</v>
      </c>
      <c r="I128" s="124">
        <f>'Бланк заказа с НДС'!N123/1.22</f>
        <v>897.50000000000011</v>
      </c>
      <c r="J128" s="124">
        <f>'Бланк заказа с НДС'!N123</f>
        <v>1094.95</v>
      </c>
      <c r="K128" s="124">
        <f t="shared" si="21"/>
        <v>1204.4450000000002</v>
      </c>
      <c r="L128" s="124">
        <f t="shared" si="22"/>
        <v>1324.8895000000002</v>
      </c>
      <c r="M128" s="124">
        <f t="shared" si="23"/>
        <v>1788.6008250000004</v>
      </c>
      <c r="N128" s="43"/>
      <c r="O128" s="43"/>
      <c r="P128" s="52"/>
      <c r="Q128" s="52"/>
    </row>
    <row r="129" spans="1:17" s="117" customFormat="1" ht="15.75" x14ac:dyDescent="0.2">
      <c r="A129" s="122">
        <f>_xlfn.AGGREGATE(3,3,$B$11:B129)</f>
        <v>119</v>
      </c>
      <c r="B129" s="123" t="str">
        <f>'Бланк заказа с НДС'!B124</f>
        <v>ТЛТ00017509</v>
      </c>
      <c r="C129" s="123" t="str">
        <f>'Бланк заказа с НДС'!F124</f>
        <v>906-704</v>
      </c>
      <c r="D129" s="123">
        <f>'Бланк заказа с НДС'!G124</f>
        <v>212143501178</v>
      </c>
      <c r="E129" s="123" t="str">
        <f>'Бланк заказа с НДС'!H124</f>
        <v>з</v>
      </c>
      <c r="F129" s="123">
        <f>'Бланк заказа с НДС'!I124</f>
        <v>4630017938742</v>
      </c>
      <c r="G129" s="123" t="str">
        <f>'Бланк заказа с НДС'!K124</f>
        <v>906-704</v>
      </c>
      <c r="H129" s="123" t="str">
        <f>'Бланк заказа с НДС'!L124</f>
        <v>906-704 Цилиндр переднего тормоза 21214 правый 21214-3501178</v>
      </c>
      <c r="I129" s="124">
        <f>'Бланк заказа с НДС'!N124/1.22</f>
        <v>897.50000000000011</v>
      </c>
      <c r="J129" s="124">
        <f>'Бланк заказа с НДС'!N124</f>
        <v>1094.95</v>
      </c>
      <c r="K129" s="124">
        <f t="shared" si="21"/>
        <v>1204.4450000000002</v>
      </c>
      <c r="L129" s="124">
        <f t="shared" si="22"/>
        <v>1324.8895000000002</v>
      </c>
      <c r="M129" s="124">
        <f t="shared" si="23"/>
        <v>1788.6008250000004</v>
      </c>
      <c r="N129" s="43"/>
      <c r="O129" s="43"/>
      <c r="P129" s="52"/>
      <c r="Q129" s="52"/>
    </row>
    <row r="130" spans="1:17" s="117" customFormat="1" ht="31.5" x14ac:dyDescent="0.2">
      <c r="A130" s="122">
        <f>_xlfn.AGGREGATE(3,3,$B$11:B130)</f>
        <v>120</v>
      </c>
      <c r="B130" s="123" t="str">
        <f>'Бланк заказа с НДС'!B125</f>
        <v>ТЛТ00004305</v>
      </c>
      <c r="C130" s="123" t="str">
        <f>'Бланк заказа с НДС'!F125</f>
        <v>906-333</v>
      </c>
      <c r="D130" s="123">
        <f>'Бланк заказа с НДС'!G125</f>
        <v>21082215056</v>
      </c>
      <c r="E130" s="123" t="str">
        <f>'Бланк заказа с НДС'!H125</f>
        <v>з</v>
      </c>
      <c r="F130" s="123">
        <f>'Бланк заказа с НДС'!I125</f>
        <v>1902008221557</v>
      </c>
      <c r="G130" s="123" t="str">
        <f>'Бланк заказа с НДС'!K125</f>
        <v>906-333</v>
      </c>
      <c r="H130" s="123" t="str">
        <f>'Бланк заказа с НДС'!L125</f>
        <v>906-333 Шарнир равных угловых скоростей внутренний трипоидный ВАЗ 2108   2108-2215056</v>
      </c>
      <c r="I130" s="124">
        <f>'Бланк заказа с НДС'!N125/1.22</f>
        <v>1217.5</v>
      </c>
      <c r="J130" s="124">
        <f>'Бланк заказа с НДС'!N125</f>
        <v>1485.35</v>
      </c>
      <c r="K130" s="124">
        <f t="shared" si="21"/>
        <v>1633.885</v>
      </c>
      <c r="L130" s="124">
        <f t="shared" si="22"/>
        <v>1797.2735000000002</v>
      </c>
      <c r="M130" s="124">
        <f t="shared" si="23"/>
        <v>2426.3192250000006</v>
      </c>
      <c r="N130" s="43"/>
      <c r="O130" s="43"/>
      <c r="P130" s="52"/>
      <c r="Q130" s="52"/>
    </row>
    <row r="131" spans="1:17" s="117" customFormat="1" ht="31.5" x14ac:dyDescent="0.2">
      <c r="A131" s="122">
        <f>_xlfn.AGGREGATE(3,3,$B$11:B131)</f>
        <v>121</v>
      </c>
      <c r="B131" s="123" t="str">
        <f>'Бланк заказа с НДС'!B126</f>
        <v>ТЛТ00004300</v>
      </c>
      <c r="C131" s="123" t="str">
        <f>'Бланк заказа с НДС'!F126</f>
        <v>906-332</v>
      </c>
      <c r="D131" s="123">
        <f>'Бланк заказа с НДС'!G126</f>
        <v>21102215012</v>
      </c>
      <c r="E131" s="123" t="str">
        <f>'Бланк заказа с НДС'!H126</f>
        <v>з</v>
      </c>
      <c r="F131" s="123">
        <f>'Бланк заказа с НДС'!I126</f>
        <v>1902008221564</v>
      </c>
      <c r="G131" s="123" t="str">
        <f>'Бланк заказа с НДС'!K126</f>
        <v>906-332</v>
      </c>
      <c r="H131" s="123" t="str">
        <f>'Бланк заказа с НДС'!L126</f>
        <v>906-332 Шарнир равных угловых скоростей наружный ВАЗ 2108   2110-2215012</v>
      </c>
      <c r="I131" s="124">
        <f>'Бланк заказа с НДС'!N126/1.22</f>
        <v>798.32786885245912</v>
      </c>
      <c r="J131" s="124">
        <f>'Бланк заказа с НДС'!N126</f>
        <v>973.96</v>
      </c>
      <c r="K131" s="124">
        <f t="shared" si="21"/>
        <v>1071.3560000000002</v>
      </c>
      <c r="L131" s="124">
        <f t="shared" si="22"/>
        <v>1178.4916000000003</v>
      </c>
      <c r="M131" s="124">
        <f t="shared" si="23"/>
        <v>1590.9636600000006</v>
      </c>
      <c r="N131" s="43"/>
      <c r="O131" s="43"/>
      <c r="P131" s="52"/>
      <c r="Q131" s="52"/>
    </row>
    <row r="132" spans="1:17" s="117" customFormat="1" ht="31.5" x14ac:dyDescent="0.2">
      <c r="A132" s="122">
        <f>_xlfn.AGGREGATE(3,3,$B$11:B132)</f>
        <v>122</v>
      </c>
      <c r="B132" s="123" t="str">
        <f>'Бланк заказа с НДС'!B127</f>
        <v>ТЛТ00004307</v>
      </c>
      <c r="C132" s="123" t="str">
        <f>'Бланк заказа с НДС'!F127</f>
        <v>906-334</v>
      </c>
      <c r="D132" s="123">
        <f>'Бланк заказа с НДС'!G127</f>
        <v>21102215056</v>
      </c>
      <c r="E132" s="123" t="str">
        <f>'Бланк заказа с НДС'!H127</f>
        <v>з</v>
      </c>
      <c r="F132" s="123">
        <f>'Бланк заказа с НДС'!I127</f>
        <v>1902008221571</v>
      </c>
      <c r="G132" s="123" t="str">
        <f>'Бланк заказа с НДС'!K127</f>
        <v>906-334</v>
      </c>
      <c r="H132" s="123" t="str">
        <f>'Бланк заказа с НДС'!L127</f>
        <v>906-334 Шарнир равных угловых скоростей внутренний шариковый ВАЗ 2110   2110-2215056</v>
      </c>
      <c r="I132" s="124">
        <f>'Бланк заказа с НДС'!N127/1.22</f>
        <v>1227.5</v>
      </c>
      <c r="J132" s="124">
        <f>'Бланк заказа с НДС'!N127</f>
        <v>1497.55</v>
      </c>
      <c r="K132" s="124">
        <f t="shared" si="21"/>
        <v>1647.3050000000001</v>
      </c>
      <c r="L132" s="124">
        <f t="shared" si="22"/>
        <v>1812.0355000000002</v>
      </c>
      <c r="M132" s="124">
        <f t="shared" si="23"/>
        <v>2446.2479250000006</v>
      </c>
      <c r="N132" s="43"/>
      <c r="O132" s="43"/>
      <c r="P132" s="52"/>
      <c r="Q132" s="52"/>
    </row>
    <row r="133" spans="1:17" s="117" customFormat="1" ht="31.5" x14ac:dyDescent="0.2">
      <c r="A133" s="122">
        <f>_xlfn.AGGREGATE(3,3,$B$11:B133)</f>
        <v>123</v>
      </c>
      <c r="B133" s="123" t="str">
        <f>'Бланк заказа с НДС'!B128</f>
        <v>ТЛТ00004291</v>
      </c>
      <c r="C133" s="123" t="str">
        <f>'Бланк заказа с НДС'!F128</f>
        <v>906-369</v>
      </c>
      <c r="D133" s="123">
        <f>'Бланк заказа с НДС'!G128</f>
        <v>21232215012</v>
      </c>
      <c r="E133" s="123" t="str">
        <f>'Бланк заказа с НДС'!H128</f>
        <v>з</v>
      </c>
      <c r="F133" s="123">
        <f>'Бланк заказа с НДС'!I128</f>
        <v>1902008221625</v>
      </c>
      <c r="G133" s="123" t="str">
        <f>'Бланк заказа с НДС'!K128</f>
        <v>906-369</v>
      </c>
      <c r="H133" s="123" t="str">
        <f>'Бланк заказа с НДС'!L128</f>
        <v>906-369 Шарнир равных угловых скоростей наружный CHEVROLET NIVA    2123-2215012</v>
      </c>
      <c r="I133" s="124">
        <f>'Бланк заказа с НДС'!N128/1.22</f>
        <v>1099.172131147541</v>
      </c>
      <c r="J133" s="124">
        <f>'Бланк заказа с НДС'!N128</f>
        <v>1340.99</v>
      </c>
      <c r="K133" s="124">
        <f t="shared" si="21"/>
        <v>1475.0890000000002</v>
      </c>
      <c r="L133" s="124">
        <f t="shared" si="22"/>
        <v>1622.5979000000002</v>
      </c>
      <c r="M133" s="124">
        <f t="shared" si="23"/>
        <v>2190.5071650000004</v>
      </c>
      <c r="N133" s="43"/>
      <c r="O133" s="43"/>
      <c r="P133" s="52"/>
      <c r="Q133" s="52"/>
    </row>
    <row r="134" spans="1:17" s="117" customFormat="1" ht="31.5" x14ac:dyDescent="0.2">
      <c r="A134" s="122">
        <f>_xlfn.AGGREGATE(3,3,$B$11:B134)</f>
        <v>124</v>
      </c>
      <c r="B134" s="123" t="str">
        <f>'Бланк заказа с НДС'!B129</f>
        <v>ТЛТ00011057</v>
      </c>
      <c r="C134" s="123" t="str">
        <f>'Бланк заказа с НДС'!F129</f>
        <v>906-580</v>
      </c>
      <c r="D134" s="123">
        <f>'Бланк заказа с НДС'!G129</f>
        <v>111862215012</v>
      </c>
      <c r="E134" s="123" t="str">
        <f>'Бланк заказа с НДС'!H129</f>
        <v>з</v>
      </c>
      <c r="F134" s="123">
        <f>'Бланк заказа с НДС'!I129</f>
        <v>4630017734566</v>
      </c>
      <c r="G134" s="123" t="str">
        <f>'Бланк заказа с НДС'!K129</f>
        <v>906-580</v>
      </c>
      <c r="H134" s="123" t="str">
        <f>'Бланк заказа с НДС'!L129</f>
        <v>906-580 Шарнир равных угловых скоростей наружный ВАЗ 1118-2170 с ABS   11186-2215012</v>
      </c>
      <c r="I134" s="124">
        <f>'Бланк заказа с НДС'!N129/1.22</f>
        <v>876.67213114754099</v>
      </c>
      <c r="J134" s="124">
        <f>'Бланк заказа с НДС'!N129</f>
        <v>1069.54</v>
      </c>
      <c r="K134" s="124">
        <f t="shared" si="21"/>
        <v>1176.4940000000001</v>
      </c>
      <c r="L134" s="124">
        <f t="shared" si="22"/>
        <v>1294.1434000000002</v>
      </c>
      <c r="M134" s="124">
        <f t="shared" si="23"/>
        <v>1747.0935900000004</v>
      </c>
      <c r="N134" s="43"/>
      <c r="O134" s="43"/>
      <c r="P134" s="52"/>
      <c r="Q134" s="52"/>
    </row>
    <row r="135" spans="1:17" s="117" customFormat="1" ht="15.75" x14ac:dyDescent="0.2">
      <c r="A135" s="122">
        <f>_xlfn.AGGREGATE(3,3,$B$11:B135)</f>
        <v>125</v>
      </c>
      <c r="B135" s="123" t="str">
        <f>'Бланк заказа с НДС'!B130</f>
        <v>ТЛТ00014336</v>
      </c>
      <c r="C135" s="123" t="str">
        <f>'Бланк заказа с НДС'!F130</f>
        <v>906-627</v>
      </c>
      <c r="D135" s="123">
        <f>'Бланк заказа с НДС'!G130</f>
        <v>21212215012</v>
      </c>
      <c r="E135" s="123" t="str">
        <f>'Бланк заказа с НДС'!H130</f>
        <v>з</v>
      </c>
      <c r="F135" s="123">
        <f>'Бланк заказа с НДС'!I130</f>
        <v>4630017890033</v>
      </c>
      <c r="G135" s="123" t="str">
        <f>'Бланк заказа с НДС'!K130</f>
        <v>906-627</v>
      </c>
      <c r="H135" s="123" t="str">
        <f>'Бланк заказа с НДС'!L130</f>
        <v>906-627 Шрус наружный ВАЗ 2121   2121-2215012</v>
      </c>
      <c r="I135" s="124">
        <f>'Бланк заказа с НДС'!N130/1.22</f>
        <v>1099.172131147541</v>
      </c>
      <c r="J135" s="124">
        <f>'Бланк заказа с НДС'!N130</f>
        <v>1340.99</v>
      </c>
      <c r="K135" s="124">
        <f t="shared" si="21"/>
        <v>1475.0890000000002</v>
      </c>
      <c r="L135" s="124">
        <f t="shared" si="22"/>
        <v>1622.5979000000002</v>
      </c>
      <c r="M135" s="124">
        <f t="shared" si="23"/>
        <v>2190.5071650000004</v>
      </c>
      <c r="N135" s="43"/>
      <c r="O135" s="43"/>
      <c r="P135" s="52"/>
      <c r="Q135" s="52"/>
    </row>
    <row r="136" spans="1:17" s="117" customFormat="1" ht="15.75" x14ac:dyDescent="0.2">
      <c r="A136" s="122">
        <f>_xlfn.AGGREGATE(3,3,$B$11:B136)</f>
        <v>126</v>
      </c>
      <c r="B136" s="123" t="str">
        <f>'Бланк заказа с НДС'!B131</f>
        <v>ТЛТ00015059</v>
      </c>
      <c r="C136" s="123" t="str">
        <f>'Бланк заказа с НДС'!F131</f>
        <v>906-641</v>
      </c>
      <c r="D136" s="123" t="str">
        <f>'Бланк заказа с НДС'!G131</f>
        <v>8450006570/71</v>
      </c>
      <c r="E136" s="123" t="str">
        <f>'Бланк заказа с НДС'!H131</f>
        <v>з</v>
      </c>
      <c r="F136" s="123">
        <f>'Бланк заказа с НДС'!I131</f>
        <v>4630017896516</v>
      </c>
      <c r="G136" s="123" t="str">
        <f>'Бланк заказа с НДС'!K131</f>
        <v>906-641</v>
      </c>
      <c r="H136" s="123" t="str">
        <f>'Бланк заказа с НДС'!L131</f>
        <v>906-641 Шарнир равных угловых скоростей наружный с ABS Lada Vesta</v>
      </c>
      <c r="I136" s="124">
        <f>'Бланк заказа с НДС'!N131/1.22</f>
        <v>1217.5</v>
      </c>
      <c r="J136" s="124">
        <f>'Бланк заказа с НДС'!N131</f>
        <v>1485.35</v>
      </c>
      <c r="K136" s="124">
        <f t="shared" si="21"/>
        <v>1633.885</v>
      </c>
      <c r="L136" s="124">
        <f t="shared" si="22"/>
        <v>1797.2735000000002</v>
      </c>
      <c r="M136" s="124">
        <f t="shared" si="23"/>
        <v>2426.3192250000006</v>
      </c>
      <c r="N136" s="43"/>
      <c r="O136" s="43"/>
      <c r="P136" s="52"/>
      <c r="Q136" s="52"/>
    </row>
    <row r="137" spans="1:17" s="117" customFormat="1" ht="30.75" customHeight="1" x14ac:dyDescent="0.2">
      <c r="A137" s="122">
        <f>_xlfn.AGGREGATE(3,3,$B$11:B137)</f>
        <v>127</v>
      </c>
      <c r="B137" s="123" t="str">
        <f>'Бланк заказа с НДС'!B132</f>
        <v>ТЛТ00015061</v>
      </c>
      <c r="C137" s="123" t="str">
        <f>'Бланк заказа с НДС'!F132</f>
        <v xml:space="preserve">906-642 </v>
      </c>
      <c r="D137" s="123">
        <f>'Бланк заказа с НДС'!G132</f>
        <v>8450020058</v>
      </c>
      <c r="E137" s="123" t="str">
        <f>'Бланк заказа с НДС'!H132</f>
        <v>з</v>
      </c>
      <c r="F137" s="123">
        <f>'Бланк заказа с НДС'!I132</f>
        <v>4630017896486</v>
      </c>
      <c r="G137" s="123" t="str">
        <f>'Бланк заказа с НДС'!K132</f>
        <v>906-642</v>
      </c>
      <c r="H137" s="123" t="str">
        <f>'Бланк заказа с НДС'!L132</f>
        <v>906-642 Шарнир равных угловых скоростей внутренний левый (КПП JR5) Lada X-Ray</v>
      </c>
      <c r="I137" s="124">
        <f>'Бланк заказа с НДС'!N132/1.22</f>
        <v>1696.672131147541</v>
      </c>
      <c r="J137" s="124">
        <f>'Бланк заказа с НДС'!N132</f>
        <v>2069.94</v>
      </c>
      <c r="K137" s="124">
        <f t="shared" si="21"/>
        <v>2276.9340000000002</v>
      </c>
      <c r="L137" s="124">
        <f t="shared" si="22"/>
        <v>2504.6274000000003</v>
      </c>
      <c r="M137" s="124">
        <f t="shared" si="23"/>
        <v>3381.2469900000006</v>
      </c>
      <c r="N137" s="43"/>
      <c r="O137" s="43"/>
      <c r="P137" s="52"/>
      <c r="Q137" s="52"/>
    </row>
    <row r="138" spans="1:17" s="117" customFormat="1" ht="31.5" x14ac:dyDescent="0.2">
      <c r="A138" s="122">
        <f>_xlfn.AGGREGATE(3,3,$B$11:B138)</f>
        <v>128</v>
      </c>
      <c r="B138" s="123" t="str">
        <f>'Бланк заказа с НДС'!B133</f>
        <v>ТЛТ00015063</v>
      </c>
      <c r="C138" s="123" t="str">
        <f>'Бланк заказа с НДС'!F133</f>
        <v>906-644</v>
      </c>
      <c r="D138" s="123">
        <f>'Бланк заказа с НДС'!G133</f>
        <v>8450020057</v>
      </c>
      <c r="E138" s="123" t="str">
        <f>'Бланк заказа с НДС'!H133</f>
        <v>з</v>
      </c>
      <c r="F138" s="123">
        <f>'Бланк заказа с НДС'!I133</f>
        <v>4630017896493</v>
      </c>
      <c r="G138" s="123" t="str">
        <f>'Бланк заказа с НДС'!K133</f>
        <v>906-644</v>
      </c>
      <c r="H138" s="123" t="str">
        <f>'Бланк заказа с НДС'!L133</f>
        <v>906-644 Шарнир равных угловых скоростей внутренний правый (КПП JR5) Lada X-Ray</v>
      </c>
      <c r="I138" s="124">
        <f>'Бланк заказа с НДС'!N133/1.22</f>
        <v>1525</v>
      </c>
      <c r="J138" s="124">
        <f>'Бланк заказа с НДС'!N133</f>
        <v>1860.5</v>
      </c>
      <c r="K138" s="124">
        <f t="shared" si="21"/>
        <v>2046.5500000000002</v>
      </c>
      <c r="L138" s="124">
        <f t="shared" si="22"/>
        <v>2251.2050000000004</v>
      </c>
      <c r="M138" s="124">
        <f t="shared" si="23"/>
        <v>3039.1267500000008</v>
      </c>
      <c r="N138" s="43"/>
      <c r="O138" s="43"/>
      <c r="P138" s="52"/>
      <c r="Q138" s="52"/>
    </row>
    <row r="139" spans="1:17" s="117" customFormat="1" ht="31.5" x14ac:dyDescent="0.2">
      <c r="A139" s="122">
        <f>_xlfn.AGGREGATE(3,3,$B$11:B139)</f>
        <v>129</v>
      </c>
      <c r="B139" s="123" t="str">
        <f>'Бланк заказа с НДС'!B134</f>
        <v>ТЛТ00015065</v>
      </c>
      <c r="C139" s="123" t="str">
        <f>'Бланк заказа с НДС'!F134</f>
        <v>906-645</v>
      </c>
      <c r="D139" s="123" t="str">
        <f>'Бланк заказа с НДС'!G134</f>
        <v>8450020013/14</v>
      </c>
      <c r="E139" s="123" t="str">
        <f>'Бланк заказа с НДС'!H134</f>
        <v>з</v>
      </c>
      <c r="F139" s="123">
        <f>'Бланк заказа с НДС'!I134</f>
        <v>4630017896509</v>
      </c>
      <c r="G139" s="123" t="str">
        <f>'Бланк заказа с НДС'!K134</f>
        <v>906-645</v>
      </c>
      <c r="H139" s="123" t="str">
        <f>'Бланк заказа с НДС'!L134</f>
        <v>906-645 Шарнир равных угловых скоростей внутренний (КПП 21809)Lada X-Ray</v>
      </c>
      <c r="I139" s="124">
        <f>'Бланк заказа с НДС'!N134/1.22</f>
        <v>1506.672131147541</v>
      </c>
      <c r="J139" s="124">
        <f>'Бланк заказа с НДС'!N134</f>
        <v>1838.14</v>
      </c>
      <c r="K139" s="124">
        <f t="shared" si="21"/>
        <v>2021.9540000000002</v>
      </c>
      <c r="L139" s="124">
        <f t="shared" si="22"/>
        <v>2224.1494000000002</v>
      </c>
      <c r="M139" s="124">
        <f t="shared" si="23"/>
        <v>3002.6016900000004</v>
      </c>
      <c r="N139" s="43"/>
      <c r="O139" s="43"/>
      <c r="P139" s="52"/>
      <c r="Q139" s="52"/>
    </row>
    <row r="140" spans="1:17" s="117" customFormat="1" ht="31.5" x14ac:dyDescent="0.2">
      <c r="A140" s="122">
        <f>_xlfn.AGGREGATE(3,3,$B$11:B140)</f>
        <v>130</v>
      </c>
      <c r="B140" s="123" t="str">
        <f>'Бланк заказа с НДС'!B135</f>
        <v>ТЛТ00015067</v>
      </c>
      <c r="C140" s="123" t="str">
        <f>'Бланк заказа с НДС'!F135</f>
        <v>906-646</v>
      </c>
      <c r="D140" s="123" t="str">
        <f>'Бланк заказа с НДС'!G135</f>
        <v>8450006570/71</v>
      </c>
      <c r="E140" s="123" t="str">
        <f>'Бланк заказа с НДС'!H135</f>
        <v>з</v>
      </c>
      <c r="F140" s="123">
        <f>'Бланк заказа с НДС'!I135</f>
        <v>4630017896523</v>
      </c>
      <c r="G140" s="123" t="str">
        <f>'Бланк заказа с НДС'!K135</f>
        <v>906-646</v>
      </c>
      <c r="H140" s="123" t="str">
        <f>'Бланк заказа с НДС'!L135</f>
        <v>906-646 Шарнир равных угловых скоростей внутренний (КПП 21807) Lada Vesta</v>
      </c>
      <c r="I140" s="124">
        <f>'Бланк заказа с НДС'!N135/1.22</f>
        <v>1110</v>
      </c>
      <c r="J140" s="124">
        <f>'Бланк заказа с НДС'!N135</f>
        <v>1354.2</v>
      </c>
      <c r="K140" s="124">
        <f t="shared" si="21"/>
        <v>1489.6200000000001</v>
      </c>
      <c r="L140" s="124">
        <f t="shared" si="22"/>
        <v>1638.5820000000003</v>
      </c>
      <c r="M140" s="124">
        <f t="shared" si="23"/>
        <v>2212.0857000000005</v>
      </c>
      <c r="N140" s="43"/>
      <c r="O140" s="43"/>
      <c r="P140" s="52"/>
      <c r="Q140" s="52"/>
    </row>
    <row r="141" spans="1:17" s="117" customFormat="1" ht="31.5" x14ac:dyDescent="0.2">
      <c r="A141" s="122">
        <f>_xlfn.AGGREGATE(3,3,$B$11:B141)</f>
        <v>131</v>
      </c>
      <c r="B141" s="123" t="str">
        <f>'Бланк заказа с НДС'!B136</f>
        <v>ТЛТ00015069</v>
      </c>
      <c r="C141" s="123" t="str">
        <f>'Бланк заказа с НДС'!F136</f>
        <v>906-647</v>
      </c>
      <c r="D141" s="123" t="str">
        <f>'Бланк заказа с НДС'!G136</f>
        <v>8450030512/13</v>
      </c>
      <c r="E141" s="123" t="str">
        <f>'Бланк заказа с НДС'!H136</f>
        <v>з</v>
      </c>
      <c r="F141" s="123">
        <f>'Бланк заказа с НДС'!I136</f>
        <v>4630017896530</v>
      </c>
      <c r="G141" s="123" t="str">
        <f>'Бланк заказа с НДС'!K136</f>
        <v>906-647</v>
      </c>
      <c r="H141" s="123" t="str">
        <f>'Бланк заказа с НДС'!L136</f>
        <v>906-647  Шарнир равных угловых скоростей внутренний (КПП JH3) Lada Vesta</v>
      </c>
      <c r="I141" s="124">
        <f>'Бланк заказа с НДС'!N136/1.22</f>
        <v>1080.827868852459</v>
      </c>
      <c r="J141" s="124">
        <f>'Бланк заказа с НДС'!N136</f>
        <v>1318.61</v>
      </c>
      <c r="K141" s="124">
        <f t="shared" si="21"/>
        <v>1450.471</v>
      </c>
      <c r="L141" s="124">
        <f t="shared" si="22"/>
        <v>1595.5181000000002</v>
      </c>
      <c r="M141" s="124">
        <f t="shared" si="23"/>
        <v>2153.9494350000004</v>
      </c>
      <c r="N141" s="43"/>
      <c r="O141" s="43"/>
      <c r="P141" s="52"/>
      <c r="Q141" s="52"/>
    </row>
    <row r="142" spans="1:17" s="117" customFormat="1" ht="31.5" x14ac:dyDescent="0.2">
      <c r="A142" s="122">
        <f>_xlfn.AGGREGATE(3,3,$B$11:B142)</f>
        <v>132</v>
      </c>
      <c r="B142" s="123" t="str">
        <f>'Бланк заказа с НДС'!B137</f>
        <v>ТЛТ00015072</v>
      </c>
      <c r="C142" s="123" t="str">
        <f>'Бланк заказа с НДС'!F137</f>
        <v>906-649</v>
      </c>
      <c r="D142" s="123" t="str">
        <f>'Бланк заказа с НДС'!G137</f>
        <v>212142215012-00</v>
      </c>
      <c r="E142" s="123" t="str">
        <f>'Бланк заказа с НДС'!H137</f>
        <v>з</v>
      </c>
      <c r="F142" s="123">
        <f>'Бланк заказа с НДС'!I137</f>
        <v>4630017896554</v>
      </c>
      <c r="G142" s="123" t="str">
        <f>'Бланк заказа с НДС'!K137</f>
        <v>906-649</v>
      </c>
      <c r="H142" s="123" t="str">
        <f>'Бланк заказа с НДС'!L137</f>
        <v>906-649 Шарнир равных угловых скоростей наружный с ABS Lada 4x4 21214-2215012-00</v>
      </c>
      <c r="I142" s="124">
        <f>'Бланк заказа с НДС'!N137/1.22</f>
        <v>1190.827868852459</v>
      </c>
      <c r="J142" s="124">
        <f>'Бланк заказа с НДС'!N137</f>
        <v>1452.81</v>
      </c>
      <c r="K142" s="124">
        <f t="shared" si="21"/>
        <v>1598.0910000000001</v>
      </c>
      <c r="L142" s="124">
        <f t="shared" si="22"/>
        <v>1757.9001000000003</v>
      </c>
      <c r="M142" s="124">
        <f t="shared" si="23"/>
        <v>2373.1651350000006</v>
      </c>
      <c r="N142" s="43"/>
      <c r="O142" s="43"/>
      <c r="P142" s="52"/>
      <c r="Q142" s="52"/>
    </row>
    <row r="143" spans="1:17" s="117" customFormat="1" ht="31.5" x14ac:dyDescent="0.2">
      <c r="A143" s="122">
        <f>_xlfn.AGGREGATE(3,3,$B$11:B143)</f>
        <v>133</v>
      </c>
      <c r="B143" s="123" t="str">
        <f>'Бланк заказа с НДС'!B138</f>
        <v>ТЛТ00015071</v>
      </c>
      <c r="C143" s="123" t="str">
        <f>'Бланк заказа с НДС'!F138</f>
        <v>906-648</v>
      </c>
      <c r="D143" s="123" t="str">
        <f>'Бланк заказа с НДС'!G138</f>
        <v>21232215012-87</v>
      </c>
      <c r="E143" s="123" t="str">
        <f>'Бланк заказа с НДС'!H138</f>
        <v>з</v>
      </c>
      <c r="F143" s="123">
        <f>'Бланк заказа с НДС'!I138</f>
        <v>4630017896547</v>
      </c>
      <c r="G143" s="123" t="str">
        <f>'Бланк заказа с НДС'!K138</f>
        <v>906-648</v>
      </c>
      <c r="H143" s="123" t="str">
        <f>'Бланк заказа с НДС'!L138</f>
        <v>906-648 Шарнир равных угловых скоростей наружный с ABS Chevrolet Niva 2123-2215012-87</v>
      </c>
      <c r="I143" s="124">
        <f>'Бланк заказа с НДС'!N138/1.22</f>
        <v>1189.172131147541</v>
      </c>
      <c r="J143" s="124">
        <f>'Бланк заказа с НДС'!N138</f>
        <v>1450.79</v>
      </c>
      <c r="K143" s="124">
        <f t="shared" si="21"/>
        <v>1595.8690000000001</v>
      </c>
      <c r="L143" s="124">
        <f t="shared" si="22"/>
        <v>1755.4559000000004</v>
      </c>
      <c r="M143" s="124">
        <f t="shared" si="23"/>
        <v>2369.8654650000008</v>
      </c>
      <c r="N143" s="43"/>
      <c r="O143" s="43"/>
      <c r="P143" s="52"/>
      <c r="Q143" s="52"/>
    </row>
    <row r="144" spans="1:17" s="117" customFormat="1" ht="15.75" x14ac:dyDescent="0.2">
      <c r="A144" s="122">
        <f>_xlfn.AGGREGATE(3,3,$B$11:B144)</f>
        <v>134</v>
      </c>
      <c r="B144" s="123" t="str">
        <f>'Бланк заказа с НДС'!B139</f>
        <v>ТЛТ00004251</v>
      </c>
      <c r="C144" s="123" t="str">
        <f>'Бланк заказа с НДС'!F139</f>
        <v>906-364</v>
      </c>
      <c r="D144" s="123">
        <f>'Бланк заказа с НДС'!G139</f>
        <v>21082906050</v>
      </c>
      <c r="E144" s="123" t="str">
        <f>'Бланк заказа с НДС'!H139</f>
        <v>з</v>
      </c>
      <c r="F144" s="123">
        <f>'Бланк заказа с НДС'!I139</f>
        <v>1902008221397</v>
      </c>
      <c r="G144" s="123" t="str">
        <f>'Бланк заказа с НДС'!K139</f>
        <v>906-364</v>
      </c>
      <c r="H144" s="123" t="str">
        <f>'Бланк заказа с НДС'!L139</f>
        <v>906-364 Комплект стоек стабилизатора ВАЗ 2108  2108-2906050</v>
      </c>
      <c r="I144" s="124">
        <f>'Бланк заказа с НДС'!N139/1.22</f>
        <v>297.5</v>
      </c>
      <c r="J144" s="124">
        <f>'Бланк заказа с НДС'!N139</f>
        <v>362.95</v>
      </c>
      <c r="K144" s="124">
        <f t="shared" si="21"/>
        <v>399.245</v>
      </c>
      <c r="L144" s="124">
        <f t="shared" si="22"/>
        <v>439.16950000000003</v>
      </c>
      <c r="M144" s="124">
        <f t="shared" si="23"/>
        <v>592.87882500000012</v>
      </c>
      <c r="N144" s="43"/>
      <c r="O144" s="43"/>
      <c r="P144" s="52"/>
      <c r="Q144" s="52"/>
    </row>
    <row r="145" spans="1:18" s="117" customFormat="1" ht="15.75" x14ac:dyDescent="0.2">
      <c r="A145" s="122">
        <f>_xlfn.AGGREGATE(3,3,$B$11:B145)</f>
        <v>135</v>
      </c>
      <c r="B145" s="123" t="str">
        <f>'Бланк заказа с НДС'!B140</f>
        <v>ТЛТ00004271</v>
      </c>
      <c r="C145" s="123" t="str">
        <f>'Бланк заказа с НДС'!F140</f>
        <v>906-365</v>
      </c>
      <c r="D145" s="123">
        <f>'Бланк заказа с НДС'!G140</f>
        <v>21102906050</v>
      </c>
      <c r="E145" s="123" t="str">
        <f>'Бланк заказа с НДС'!H140</f>
        <v>з</v>
      </c>
      <c r="F145" s="123">
        <f>'Бланк заказа с НДС'!I140</f>
        <v>1902008221403</v>
      </c>
      <c r="G145" s="123" t="str">
        <f>'Бланк заказа с НДС'!K140</f>
        <v>906-365</v>
      </c>
      <c r="H145" s="123" t="str">
        <f>'Бланк заказа с НДС'!L140</f>
        <v>906-365 Комплект стоек стабилизатора ВАЗ 2110  2110-2906050</v>
      </c>
      <c r="I145" s="124">
        <f>'Бланк заказа с НДС'!N140/1.22</f>
        <v>297.5</v>
      </c>
      <c r="J145" s="124">
        <f>'Бланк заказа с НДС'!N140</f>
        <v>362.95</v>
      </c>
      <c r="K145" s="124">
        <f t="shared" si="21"/>
        <v>399.245</v>
      </c>
      <c r="L145" s="124">
        <f t="shared" si="22"/>
        <v>439.16950000000003</v>
      </c>
      <c r="M145" s="124">
        <f t="shared" si="23"/>
        <v>592.87882500000012</v>
      </c>
      <c r="N145" s="43"/>
      <c r="O145" s="43"/>
      <c r="P145" s="52"/>
      <c r="Q145" s="52"/>
    </row>
    <row r="146" spans="1:18" s="117" customFormat="1" ht="15.75" x14ac:dyDescent="0.2">
      <c r="A146" s="122">
        <f>_xlfn.AGGREGATE(3,3,$B$11:B146)</f>
        <v>136</v>
      </c>
      <c r="B146" s="123" t="str">
        <f>'Бланк заказа с НДС'!B141</f>
        <v>ТЛТ00004273</v>
      </c>
      <c r="C146" s="123" t="str">
        <f>'Бланк заказа с НДС'!F141</f>
        <v>906-366</v>
      </c>
      <c r="D146" s="123">
        <f>'Бланк заказа с НДС'!G141</f>
        <v>11182906050</v>
      </c>
      <c r="E146" s="123" t="str">
        <f>'Бланк заказа с НДС'!H141</f>
        <v>з</v>
      </c>
      <c r="F146" s="123">
        <f>'Бланк заказа с НДС'!I141</f>
        <v>1902008221410</v>
      </c>
      <c r="G146" s="123" t="str">
        <f>'Бланк заказа с НДС'!K141</f>
        <v>906-366</v>
      </c>
      <c r="H146" s="123" t="str">
        <f>'Бланк заказа с НДС'!L141</f>
        <v>906-366 Комплект стоек стабилизатора ВАЗ 1118  1118-2906050</v>
      </c>
      <c r="I146" s="124">
        <f>'Бланк заказа с НДС'!N141/1.22</f>
        <v>297.5</v>
      </c>
      <c r="J146" s="124">
        <f>'Бланк заказа с НДС'!N141</f>
        <v>362.95</v>
      </c>
      <c r="K146" s="124">
        <f t="shared" si="21"/>
        <v>399.245</v>
      </c>
      <c r="L146" s="124">
        <f t="shared" si="22"/>
        <v>439.16950000000003</v>
      </c>
      <c r="M146" s="124">
        <f t="shared" si="23"/>
        <v>592.87882500000012</v>
      </c>
      <c r="N146" s="43"/>
      <c r="O146" s="43"/>
      <c r="P146" s="52"/>
      <c r="Q146" s="52"/>
    </row>
    <row r="147" spans="1:18" s="117" customFormat="1" ht="15.75" x14ac:dyDescent="0.2">
      <c r="A147" s="122">
        <f>_xlfn.AGGREGATE(3,3,$B$11:B147)</f>
        <v>137</v>
      </c>
      <c r="B147" s="123" t="str">
        <f>'Бланк заказа с НДС'!B142</f>
        <v>ТЛТ00007302</v>
      </c>
      <c r="C147" s="123" t="str">
        <f>'Бланк заказа с НДС'!F142</f>
        <v>906-513</v>
      </c>
      <c r="D147" s="123">
        <f>'Бланк заказа с НДС'!G142</f>
        <v>21902906050</v>
      </c>
      <c r="E147" s="123" t="str">
        <f>'Бланк заказа с НДС'!H142</f>
        <v>з</v>
      </c>
      <c r="F147" s="123">
        <f>'Бланк заказа с НДС'!I142</f>
        <v>4680287577882</v>
      </c>
      <c r="G147" s="123" t="str">
        <f>'Бланк заказа с НДС'!K142</f>
        <v>906-513</v>
      </c>
      <c r="H147" s="123" t="str">
        <f>'Бланк заказа с НДС'!L142</f>
        <v>906-513 Комплект стоек стабилизатора Lada Granta  2190-2906050</v>
      </c>
      <c r="I147" s="124">
        <f>'Бланк заказа с НДС'!N142/1.22</f>
        <v>320</v>
      </c>
      <c r="J147" s="124">
        <f>'Бланк заказа с НДС'!N142</f>
        <v>390.4</v>
      </c>
      <c r="K147" s="124">
        <f t="shared" si="21"/>
        <v>429.44</v>
      </c>
      <c r="L147" s="124">
        <f t="shared" si="22"/>
        <v>472.38400000000001</v>
      </c>
      <c r="M147" s="124">
        <f t="shared" si="23"/>
        <v>637.71840000000009</v>
      </c>
      <c r="N147" s="43"/>
      <c r="O147" s="43"/>
      <c r="P147" s="52"/>
      <c r="Q147" s="52"/>
    </row>
    <row r="148" spans="1:18" s="117" customFormat="1" ht="15.75" x14ac:dyDescent="0.2">
      <c r="A148" s="122">
        <f>_xlfn.AGGREGATE(3,3,$B$11:B148)</f>
        <v>138</v>
      </c>
      <c r="B148" s="123" t="str">
        <f>'Бланк заказа с НДС'!B143</f>
        <v>ТЛТ00019882</v>
      </c>
      <c r="C148" s="123" t="str">
        <f>'Бланк заказа с НДС'!F143</f>
        <v>906-611</v>
      </c>
      <c r="D148" s="123">
        <f>'Бланк заказа с НДС'!G143</f>
        <v>8450006750</v>
      </c>
      <c r="E148" s="123" t="str">
        <f>'Бланк заказа с НДС'!H143</f>
        <v>о</v>
      </c>
      <c r="F148" s="123">
        <f>'Бланк заказа с НДС'!I143</f>
        <v>4630017785063</v>
      </c>
      <c r="G148" s="123" t="str">
        <f>'Бланк заказа с НДС'!K143</f>
        <v>906-611</v>
      </c>
      <c r="H148" s="123" t="str">
        <f>'Бланк заказа с НДС'!L143</f>
        <v>906-611 Стойка стабилизатора Lada Vesta (ОЕМ 2180-2906050)</v>
      </c>
      <c r="I148" s="124">
        <f>'Бланк заказа с НДС'!N143/1.22</f>
        <v>350</v>
      </c>
      <c r="J148" s="124">
        <f>'Бланк заказа с НДС'!N143</f>
        <v>427</v>
      </c>
      <c r="K148" s="124">
        <f t="shared" si="21"/>
        <v>469.70000000000005</v>
      </c>
      <c r="L148" s="124">
        <f t="shared" si="22"/>
        <v>516.67000000000007</v>
      </c>
      <c r="M148" s="124">
        <f t="shared" si="23"/>
        <v>697.50450000000012</v>
      </c>
      <c r="N148" s="43"/>
      <c r="O148" s="43"/>
      <c r="P148" s="52"/>
      <c r="Q148" s="52"/>
    </row>
    <row r="149" spans="1:18" s="117" customFormat="1" ht="15.75" x14ac:dyDescent="0.2">
      <c r="A149" s="122">
        <f>_xlfn.AGGREGATE(3,3,$B$11:B149)</f>
        <v>139</v>
      </c>
      <c r="B149" s="123" t="str">
        <f>'Бланк заказа с НДС'!B144</f>
        <v>ТЛТ00015097</v>
      </c>
      <c r="C149" s="123" t="str">
        <f>'Бланк заказа с НДС'!F144</f>
        <v>906-650</v>
      </c>
      <c r="D149" s="123">
        <f>'Бланк заказа с НДС'!G144</f>
        <v>21083103020</v>
      </c>
      <c r="E149" s="123" t="str">
        <f>'Бланк заказа с НДС'!H144</f>
        <v>з</v>
      </c>
      <c r="F149" s="123">
        <f>'Бланк заказа с НДС'!I144</f>
        <v>4630017913350</v>
      </c>
      <c r="G149" s="123" t="str">
        <f>'Бланк заказа с НДС'!K144</f>
        <v>906-650</v>
      </c>
      <c r="H149" s="123" t="str">
        <f>'Бланк заказа с НДС'!L144</f>
        <v>906-650 Подшипник передней ступицы ВАЗ 2108  2108-3103020</v>
      </c>
      <c r="I149" s="124">
        <f>'Бланк заказа с НДС'!N144/1.22</f>
        <v>488.32786885245901</v>
      </c>
      <c r="J149" s="124">
        <f>'Бланк заказа с НДС'!N144</f>
        <v>595.76</v>
      </c>
      <c r="K149" s="124">
        <f t="shared" si="21"/>
        <v>655.33600000000001</v>
      </c>
      <c r="L149" s="124">
        <f t="shared" si="22"/>
        <v>720.8696000000001</v>
      </c>
      <c r="M149" s="124">
        <f t="shared" si="23"/>
        <v>973.17396000000019</v>
      </c>
      <c r="N149" s="43"/>
      <c r="O149" s="43"/>
      <c r="P149" s="52"/>
      <c r="Q149" s="52"/>
    </row>
    <row r="150" spans="1:18" s="117" customFormat="1" ht="15.75" x14ac:dyDescent="0.2">
      <c r="A150" s="122">
        <f>_xlfn.AGGREGATE(3,3,$B$11:B150)</f>
        <v>140</v>
      </c>
      <c r="B150" s="123" t="str">
        <f>'Бланк заказа с НДС'!B145</f>
        <v>ТЛТ00015100</v>
      </c>
      <c r="C150" s="123" t="str">
        <f>'Бланк заказа с НДС'!F145</f>
        <v>906-651</v>
      </c>
      <c r="D150" s="123">
        <f>'Бланк заказа с НДС'!G145</f>
        <v>21083104020</v>
      </c>
      <c r="E150" s="123" t="str">
        <f>'Бланк заказа с НДС'!H145</f>
        <v>з</v>
      </c>
      <c r="F150" s="123">
        <f>'Бланк заказа с НДС'!I145</f>
        <v>4630017913367</v>
      </c>
      <c r="G150" s="123" t="str">
        <f>'Бланк заказа с НДС'!K145</f>
        <v>906-651</v>
      </c>
      <c r="H150" s="123" t="str">
        <f>'Бланк заказа с НДС'!L145</f>
        <v>906-651 Подшипник задней ступицы ВАЗ 2108 2108-3104020</v>
      </c>
      <c r="I150" s="124">
        <f>'Бланк заказа с НДС'!N145/1.22</f>
        <v>444.17213114754099</v>
      </c>
      <c r="J150" s="124">
        <f>'Бланк заказа с НДС'!N145</f>
        <v>541.89</v>
      </c>
      <c r="K150" s="124">
        <f t="shared" si="21"/>
        <v>596.07900000000006</v>
      </c>
      <c r="L150" s="124">
        <f t="shared" si="22"/>
        <v>655.68690000000015</v>
      </c>
      <c r="M150" s="124">
        <f t="shared" si="23"/>
        <v>885.17731500000025</v>
      </c>
      <c r="N150" s="43"/>
      <c r="O150" s="43"/>
      <c r="P150" s="52"/>
      <c r="Q150" s="52"/>
    </row>
    <row r="151" spans="1:18" s="117" customFormat="1" ht="15.75" x14ac:dyDescent="0.2">
      <c r="A151" s="122">
        <f>_xlfn.AGGREGATE(3,3,$B$11:B151)</f>
        <v>141</v>
      </c>
      <c r="B151" s="123" t="str">
        <f>'Бланк заказа с НДС'!B146</f>
        <v>ТЛТ00015103</v>
      </c>
      <c r="C151" s="123" t="str">
        <f>'Бланк заказа с НДС'!F146</f>
        <v>906-652</v>
      </c>
      <c r="D151" s="123">
        <f>'Бланк заказа с НДС'!G146</f>
        <v>11183103020</v>
      </c>
      <c r="E151" s="123" t="str">
        <f>'Бланк заказа с НДС'!H146</f>
        <v>з</v>
      </c>
      <c r="F151" s="123">
        <f>'Бланк заказа с НДС'!I146</f>
        <v>4630017913374</v>
      </c>
      <c r="G151" s="123" t="str">
        <f>'Бланк заказа с НДС'!K146</f>
        <v>906-652</v>
      </c>
      <c r="H151" s="123" t="str">
        <f>'Бланк заказа с НДС'!L146</f>
        <v>906-652 Подшипник передней ступицы ВАЗ 1118 1118-3103020</v>
      </c>
      <c r="I151" s="124">
        <f>'Бланк заказа с НДС'!N146/1.22</f>
        <v>569.17213114754099</v>
      </c>
      <c r="J151" s="124">
        <f>'Бланк заказа с НДС'!N146</f>
        <v>694.39</v>
      </c>
      <c r="K151" s="124">
        <f t="shared" si="21"/>
        <v>763.82900000000006</v>
      </c>
      <c r="L151" s="124">
        <f t="shared" si="22"/>
        <v>840.21190000000013</v>
      </c>
      <c r="M151" s="124">
        <f t="shared" si="23"/>
        <v>1134.2860650000002</v>
      </c>
      <c r="N151" s="43"/>
      <c r="O151" s="43"/>
      <c r="P151" s="52"/>
      <c r="Q151" s="52"/>
    </row>
    <row r="152" spans="1:18" s="117" customFormat="1" ht="31.5" x14ac:dyDescent="0.2">
      <c r="A152" s="122">
        <f>_xlfn.AGGREGATE(3,3,$B$11:B152)</f>
        <v>142</v>
      </c>
      <c r="B152" s="123" t="str">
        <f>'Бланк заказа с НДС'!B147</f>
        <v>ТЛТ00015106</v>
      </c>
      <c r="C152" s="123" t="str">
        <f>'Бланк заказа с НДС'!F147</f>
        <v>906-653</v>
      </c>
      <c r="D152" s="123">
        <f>'Бланк заказа с НДС'!G147</f>
        <v>7701207677</v>
      </c>
      <c r="E152" s="123" t="str">
        <f>'Бланк заказа с НДС'!H147</f>
        <v>и</v>
      </c>
      <c r="F152" s="123">
        <f>'Бланк заказа с НДС'!I147</f>
        <v>4630017913381</v>
      </c>
      <c r="G152" s="123" t="str">
        <f>'Бланк заказа с НДС'!K147</f>
        <v>906-653</v>
      </c>
      <c r="H152" s="123" t="str">
        <f>'Бланк заказа с НДС'!L147</f>
        <v>906-653 Подшипник передней ступицы c ABS Lada Largus,X-Ray,Renault Logan 7701207677</v>
      </c>
      <c r="I152" s="124">
        <f>'Бланк заказа с НДС'!N147/1.22</f>
        <v>950</v>
      </c>
      <c r="J152" s="124">
        <f>'Бланк заказа с НДС'!N147</f>
        <v>1159</v>
      </c>
      <c r="K152" s="124">
        <f t="shared" si="21"/>
        <v>1274.9000000000001</v>
      </c>
      <c r="L152" s="124">
        <f t="shared" si="22"/>
        <v>1402.39</v>
      </c>
      <c r="M152" s="124">
        <f t="shared" si="23"/>
        <v>1893.2265000000002</v>
      </c>
      <c r="N152" s="43"/>
      <c r="O152" s="43"/>
      <c r="P152" s="52"/>
      <c r="Q152" s="52"/>
    </row>
    <row r="153" spans="1:18" s="117" customFormat="1" ht="15.75" x14ac:dyDescent="0.2">
      <c r="A153" s="122">
        <f>_xlfn.AGGREGATE(3,3,$B$11:B153)</f>
        <v>143</v>
      </c>
      <c r="B153" s="123" t="str">
        <f>'Бланк заказа с НДС'!B148</f>
        <v>ТЛТ00015109</v>
      </c>
      <c r="C153" s="123" t="str">
        <f>'Бланк заказа с НДС'!F148</f>
        <v>906-654</v>
      </c>
      <c r="D153" s="123" t="str">
        <f>'Бланк заказа с НДС'!G148</f>
        <v>402107049R</v>
      </c>
      <c r="E153" s="123" t="str">
        <f>'Бланк заказа с НДС'!H148</f>
        <v>и</v>
      </c>
      <c r="F153" s="123">
        <f>'Бланк заказа с НДС'!I148</f>
        <v>4630017913398</v>
      </c>
      <c r="G153" s="123" t="str">
        <f>'Бланк заказа с НДС'!K148</f>
        <v>906-654</v>
      </c>
      <c r="H153" s="123" t="str">
        <f>'Бланк заказа с НДС'!L148</f>
        <v>906-654 Подшипник передней ступицы c ABS Renault Duster</v>
      </c>
      <c r="I153" s="124">
        <f>'Бланк заказа с НДС'!N148/1.22</f>
        <v>980</v>
      </c>
      <c r="J153" s="124">
        <f>'Бланк заказа с НДС'!N148</f>
        <v>1195.5999999999999</v>
      </c>
      <c r="K153" s="124">
        <f t="shared" si="21"/>
        <v>1315.16</v>
      </c>
      <c r="L153" s="124">
        <f t="shared" si="22"/>
        <v>1446.6760000000002</v>
      </c>
      <c r="M153" s="124">
        <f t="shared" si="23"/>
        <v>1953.0126000000002</v>
      </c>
      <c r="N153" s="43"/>
      <c r="O153" s="43"/>
      <c r="P153" s="52"/>
      <c r="Q153" s="52"/>
    </row>
    <row r="154" spans="1:18" s="117" customFormat="1" ht="15.75" x14ac:dyDescent="0.2">
      <c r="A154" s="122">
        <f>_xlfn.AGGREGATE(3,3,$B$11:B154)</f>
        <v>144</v>
      </c>
      <c r="B154" s="123" t="str">
        <f>'Бланк заказа с НДС'!B149</f>
        <v>ТЛТ00015112</v>
      </c>
      <c r="C154" s="123" t="str">
        <f>'Бланк заказа с НДС'!F149</f>
        <v>906-655</v>
      </c>
      <c r="D154" s="123">
        <f>'Бланк заказа с НДС'!G149</f>
        <v>5172002000</v>
      </c>
      <c r="E154" s="123" t="str">
        <f>'Бланк заказа с НДС'!H149</f>
        <v>и</v>
      </c>
      <c r="F154" s="123">
        <f>'Бланк заказа с НДС'!I149</f>
        <v>4630017913404</v>
      </c>
      <c r="G154" s="123" t="str">
        <f>'Бланк заказа с НДС'!K149</f>
        <v>906-655</v>
      </c>
      <c r="H154" s="123" t="str">
        <f>'Бланк заказа с НДС'!L149</f>
        <v>906-655 Подшипник передней ступицы KIA Rio (UB), Hyundai Solaris (RB)</v>
      </c>
      <c r="I154" s="124">
        <f>'Бланк заказа с НДС'!N149/1.22</f>
        <v>460.00000000000006</v>
      </c>
      <c r="J154" s="124">
        <f>'Бланк заказа с НДС'!N149</f>
        <v>561.20000000000005</v>
      </c>
      <c r="K154" s="124">
        <f t="shared" si="21"/>
        <v>617.32000000000005</v>
      </c>
      <c r="L154" s="124">
        <f t="shared" si="22"/>
        <v>679.05200000000013</v>
      </c>
      <c r="M154" s="124">
        <f t="shared" si="23"/>
        <v>916.7202000000002</v>
      </c>
      <c r="N154" s="43"/>
      <c r="O154" s="43"/>
      <c r="P154" s="52"/>
      <c r="Q154" s="52"/>
    </row>
    <row r="155" spans="1:18" s="117" customFormat="1" ht="15.75" x14ac:dyDescent="0.2">
      <c r="A155" s="122">
        <f>_xlfn.AGGREGATE(3,3,$B$11:B155)</f>
        <v>145</v>
      </c>
      <c r="B155" s="123" t="str">
        <f>'Бланк заказа с НДС'!B150</f>
        <v>ТЛТ00015115</v>
      </c>
      <c r="C155" s="123" t="str">
        <f>'Бланк заказа с НДС'!F150</f>
        <v>906-656</v>
      </c>
      <c r="D155" s="123">
        <f>'Бланк заказа с НДС'!G150</f>
        <v>6001547696</v>
      </c>
      <c r="E155" s="123" t="str">
        <f>'Бланк заказа с НДС'!H150</f>
        <v>и</v>
      </c>
      <c r="F155" s="123">
        <f>'Бланк заказа с НДС'!I150</f>
        <v>4630017913411</v>
      </c>
      <c r="G155" s="123" t="str">
        <f>'Бланк заказа с НДС'!K150</f>
        <v>906-656</v>
      </c>
      <c r="H155" s="123" t="str">
        <f>'Бланк заказа с НДС'!L150</f>
        <v>906-656 Подшипник передней ступицы без ABS Lada Vesta,Renault Logan</v>
      </c>
      <c r="I155" s="124">
        <f>'Бланк заказа с НДС'!N150/1.22</f>
        <v>833.32786885245901</v>
      </c>
      <c r="J155" s="124">
        <f>'Бланк заказа с НДС'!N150</f>
        <v>1016.66</v>
      </c>
      <c r="K155" s="124">
        <f t="shared" si="21"/>
        <v>1118.326</v>
      </c>
      <c r="L155" s="124">
        <f t="shared" si="22"/>
        <v>1230.1586000000002</v>
      </c>
      <c r="M155" s="124">
        <f t="shared" si="23"/>
        <v>1660.7141100000003</v>
      </c>
      <c r="N155" s="43"/>
      <c r="O155" s="43"/>
      <c r="P155" s="52"/>
      <c r="Q155" s="52"/>
    </row>
    <row r="156" spans="1:18" s="117" customFormat="1" ht="31.5" x14ac:dyDescent="0.2">
      <c r="A156" s="122">
        <f>_xlfn.AGGREGATE(3,3,$B$11:B156)</f>
        <v>146</v>
      </c>
      <c r="B156" s="123" t="str">
        <f>'Бланк заказа с НДС'!B151</f>
        <v>ТЛТ00015118</v>
      </c>
      <c r="C156" s="123" t="str">
        <f>'Бланк заказа с НДС'!F151</f>
        <v>906-657</v>
      </c>
      <c r="D156" s="123">
        <f>'Бланк заказа с НДС'!G151</f>
        <v>1606374680</v>
      </c>
      <c r="E156" s="123" t="str">
        <f>'Бланк заказа с НДС'!H151</f>
        <v>и</v>
      </c>
      <c r="F156" s="123">
        <f>'Бланк заказа с НДС'!I151</f>
        <v>4630017913428</v>
      </c>
      <c r="G156" s="123" t="str">
        <f>'Бланк заказа с НДС'!K151</f>
        <v>906-657</v>
      </c>
      <c r="H156" s="123" t="str">
        <f>'Бланк заказа с НДС'!L151</f>
        <v>906-657 Подшипник передней ступицы с ABS Citroen Jumper, Peugeot Boxer,Fiat Ducato</v>
      </c>
      <c r="I156" s="124">
        <f>'Бланк заказа с НДС'!N151/1.22</f>
        <v>1150</v>
      </c>
      <c r="J156" s="124">
        <f>'Бланк заказа с НДС'!N151</f>
        <v>1403</v>
      </c>
      <c r="K156" s="124">
        <f t="shared" si="21"/>
        <v>1543.3000000000002</v>
      </c>
      <c r="L156" s="124">
        <f t="shared" si="22"/>
        <v>1697.6300000000003</v>
      </c>
      <c r="M156" s="124">
        <f t="shared" si="23"/>
        <v>2291.8005000000007</v>
      </c>
      <c r="N156" s="43"/>
      <c r="O156" s="43"/>
      <c r="P156" s="52"/>
      <c r="Q156" s="52"/>
    </row>
    <row r="157" spans="1:18" s="117" customFormat="1" ht="19.5" customHeight="1" x14ac:dyDescent="0.2">
      <c r="A157" s="122">
        <f>_xlfn.AGGREGATE(3,3,$B$11:B157)</f>
        <v>147</v>
      </c>
      <c r="B157" s="123" t="str">
        <f>'Бланк заказа с НДС'!B152</f>
        <v>ТЛТ00015121</v>
      </c>
      <c r="C157" s="123" t="str">
        <f>'Бланк заказа с НДС'!F152</f>
        <v>906-658</v>
      </c>
      <c r="D157" s="123">
        <f>'Бланк заказа с НДС'!G152</f>
        <v>7701210004</v>
      </c>
      <c r="E157" s="123" t="str">
        <f>'Бланк заказа с НДС'!H152</f>
        <v>и</v>
      </c>
      <c r="F157" s="123">
        <f>'Бланк заказа с НДС'!I152</f>
        <v>4630017913435</v>
      </c>
      <c r="G157" s="123" t="str">
        <f>'Бланк заказа с НДС'!K152</f>
        <v>906-658</v>
      </c>
      <c r="H157" s="123" t="str">
        <f>'Бланк заказа с НДС'!L152</f>
        <v>906-658 Подшипник задней ступицы Lada Vesta,Renault Logan</v>
      </c>
      <c r="I157" s="124">
        <f>'Бланк заказа с НДС'!N152/1.22</f>
        <v>868.32786885245901</v>
      </c>
      <c r="J157" s="124">
        <f>'Бланк заказа с НДС'!N152</f>
        <v>1059.3599999999999</v>
      </c>
      <c r="K157" s="124">
        <f t="shared" ref="K157:K158" si="24">J157*1.1</f>
        <v>1165.296</v>
      </c>
      <c r="L157" s="124">
        <f t="shared" ref="L157:L158" si="25">K157*1.1</f>
        <v>1281.8256000000001</v>
      </c>
      <c r="M157" s="124">
        <f t="shared" ref="M157:M158" si="26">L157*1.35</f>
        <v>1730.4645600000003</v>
      </c>
      <c r="N157" s="43"/>
      <c r="O157" s="43"/>
      <c r="P157" s="52"/>
      <c r="Q157" s="52"/>
      <c r="R157" s="52"/>
    </row>
    <row r="158" spans="1:18" s="117" customFormat="1" ht="15.75" x14ac:dyDescent="0.2">
      <c r="A158" s="122">
        <f>_xlfn.AGGREGATE(3,3,$B$11:B158)</f>
        <v>148</v>
      </c>
      <c r="B158" s="123" t="str">
        <f>'Бланк заказа с НДС'!B153</f>
        <v>ТЛТ00017802</v>
      </c>
      <c r="C158" s="123" t="str">
        <f>'Бланк заказа с НДС'!F153</f>
        <v>906-705</v>
      </c>
      <c r="D158" s="123" t="str">
        <f>'Бланк заказа с НДС'!G153</f>
        <v>432102069R</v>
      </c>
      <c r="E158" s="123" t="str">
        <f>'Бланк заказа с НДС'!H153</f>
        <v>и</v>
      </c>
      <c r="F158" s="123">
        <f>'Бланк заказа с НДС'!I153</f>
        <v>4650017904004</v>
      </c>
      <c r="G158" s="123" t="str">
        <f>'Бланк заказа с НДС'!K153</f>
        <v>906-705</v>
      </c>
      <c r="H158" s="123" t="str">
        <f>'Бланк заказа с НДС'!L153</f>
        <v>906-705 Подшипник задней ступицы Lada Largus 432102069R</v>
      </c>
      <c r="I158" s="124">
        <f>'Бланк заказа с НДС'!N153/1.22</f>
        <v>953.32786885245901</v>
      </c>
      <c r="J158" s="124">
        <f>'Бланк заказа с НДС'!N153</f>
        <v>1163.06</v>
      </c>
      <c r="K158" s="124">
        <f t="shared" si="24"/>
        <v>1279.366</v>
      </c>
      <c r="L158" s="124">
        <f t="shared" si="25"/>
        <v>1407.3026</v>
      </c>
      <c r="M158" s="124">
        <f t="shared" si="26"/>
        <v>1899.85851</v>
      </c>
      <c r="N158" s="43"/>
      <c r="O158" s="43"/>
      <c r="P158" s="52"/>
      <c r="Q158" s="52"/>
      <c r="R158" s="52"/>
    </row>
    <row r="159" spans="1:18" s="117" customFormat="1" ht="15.75" x14ac:dyDescent="0.2">
      <c r="A159" s="122">
        <f>_xlfn.AGGREGATE(3,3,$B$11:B159)</f>
        <v>149</v>
      </c>
      <c r="B159" s="123" t="str">
        <f>'Бланк заказа с НДС'!B154</f>
        <v>ТЛТ00018707</v>
      </c>
      <c r="C159" s="123" t="str">
        <f>'Бланк заказа с НДС'!F154</f>
        <v>906-727</v>
      </c>
      <c r="D159" s="123" t="str">
        <f>'Бланк заказа с НДС'!G154</f>
        <v>517203S100</v>
      </c>
      <c r="E159" s="123" t="str">
        <f>'Бланк заказа с НДС'!H154</f>
        <v>и</v>
      </c>
      <c r="F159" s="123">
        <f>'Бланк заказа с НДС'!I154</f>
        <v>4650017901362</v>
      </c>
      <c r="G159" s="123" t="str">
        <f>'Бланк заказа с НДС'!K154</f>
        <v>906-727</v>
      </c>
      <c r="H159" s="123" t="str">
        <f>'Бланк заказа с НДС'!L154</f>
        <v>906-727 Подшипник передней ступицы Hyundai Creta 517203S100</v>
      </c>
      <c r="I159" s="124">
        <f>'Бланк заказа с НДС'!N154/1.22</f>
        <v>800</v>
      </c>
      <c r="J159" s="124">
        <f>'Бланк заказа с НДС'!N154</f>
        <v>976</v>
      </c>
      <c r="K159" s="124">
        <f t="shared" ref="K159:K161" si="27">J159*1.1</f>
        <v>1073.6000000000001</v>
      </c>
      <c r="L159" s="124">
        <f t="shared" ref="L159:L161" si="28">K159*1.1</f>
        <v>1180.9600000000003</v>
      </c>
      <c r="M159" s="124">
        <f t="shared" ref="M159:M161" si="29">L159*1.35</f>
        <v>1594.2960000000005</v>
      </c>
      <c r="N159" s="43"/>
      <c r="O159" s="43"/>
      <c r="P159" s="52"/>
      <c r="Q159" s="52"/>
      <c r="R159" s="52"/>
    </row>
    <row r="160" spans="1:18" s="117" customFormat="1" ht="15.75" x14ac:dyDescent="0.2">
      <c r="A160" s="122">
        <f>_xlfn.AGGREGATE(3,3,$B$11:B160)</f>
        <v>150</v>
      </c>
      <c r="B160" s="123" t="str">
        <f>'Бланк заказа с НДС'!B155</f>
        <v>ТЛТ00018706</v>
      </c>
      <c r="C160" s="123" t="str">
        <f>'Бланк заказа с НДС'!F155</f>
        <v>906-728</v>
      </c>
      <c r="D160" s="123" t="str">
        <f>'Бланк заказа с НДС'!G155</f>
        <v>517202J001</v>
      </c>
      <c r="E160" s="123" t="str">
        <f>'Бланк заказа с НДС'!H155</f>
        <v>и</v>
      </c>
      <c r="F160" s="123">
        <f>'Бланк заказа с НДС'!I155</f>
        <v>4650017901379</v>
      </c>
      <c r="G160" s="123" t="str">
        <f>'Бланк заказа с НДС'!K155</f>
        <v>906-728</v>
      </c>
      <c r="H160" s="123" t="str">
        <f>'Бланк заказа с НДС'!L155</f>
        <v>906-728 Подшипник задней ступицы Hyundai Creta 517202J001</v>
      </c>
      <c r="I160" s="124">
        <f>'Бланк заказа с НДС'!N155/1.22</f>
        <v>630</v>
      </c>
      <c r="J160" s="124">
        <f>'Бланк заказа с НДС'!N155</f>
        <v>768.6</v>
      </c>
      <c r="K160" s="124">
        <f t="shared" si="27"/>
        <v>845.46000000000015</v>
      </c>
      <c r="L160" s="124">
        <f t="shared" si="28"/>
        <v>930.0060000000002</v>
      </c>
      <c r="M160" s="124">
        <f t="shared" si="29"/>
        <v>1255.5081000000002</v>
      </c>
      <c r="N160" s="43"/>
      <c r="O160" s="43"/>
      <c r="P160" s="52"/>
      <c r="Q160" s="52"/>
      <c r="R160" s="52"/>
    </row>
    <row r="161" spans="1:18" s="117" customFormat="1" ht="15.75" x14ac:dyDescent="0.2">
      <c r="A161" s="122">
        <f>_xlfn.AGGREGATE(3,3,$B$11:B161)</f>
        <v>151</v>
      </c>
      <c r="B161" s="123" t="str">
        <f>'Бланк заказа с НДС'!B156</f>
        <v>ТЛТ00018705</v>
      </c>
      <c r="C161" s="123" t="str">
        <f>'Бланк заказа с НДС'!F156</f>
        <v>906-729</v>
      </c>
      <c r="D161" s="123" t="str">
        <f>'Бланк заказа с НДС'!G156</f>
        <v>51720H5000</v>
      </c>
      <c r="E161" s="123" t="str">
        <f>'Бланк заказа с НДС'!H156</f>
        <v>и</v>
      </c>
      <c r="F161" s="123">
        <f>'Бланк заказа с НДС'!I156</f>
        <v>4650017901386</v>
      </c>
      <c r="G161" s="123" t="str">
        <f>'Бланк заказа с НДС'!K156</f>
        <v>906-729</v>
      </c>
      <c r="H161" s="123" t="str">
        <f>'Бланк заказа с НДС'!L156</f>
        <v>906-729 Подшипник передней ступицы Kiа Rio IV  51720H5000</v>
      </c>
      <c r="I161" s="124">
        <f>'Бланк заказа с НДС'!N156/1.22</f>
        <v>740</v>
      </c>
      <c r="J161" s="124">
        <f>'Бланк заказа с НДС'!N156</f>
        <v>902.8</v>
      </c>
      <c r="K161" s="124">
        <f t="shared" si="27"/>
        <v>993.08</v>
      </c>
      <c r="L161" s="124">
        <f t="shared" si="28"/>
        <v>1092.3880000000001</v>
      </c>
      <c r="M161" s="124">
        <f t="shared" si="29"/>
        <v>1474.7238000000002</v>
      </c>
      <c r="N161" s="43"/>
      <c r="O161" s="43"/>
      <c r="P161" s="52"/>
      <c r="Q161" s="52"/>
      <c r="R161" s="52"/>
    </row>
    <row r="162" spans="1:18" s="117" customFormat="1" ht="15.75" x14ac:dyDescent="0.2">
      <c r="A162" s="213">
        <f>_xlfn.AGGREGATE(3,3,$B$11:B162)</f>
        <v>151</v>
      </c>
      <c r="B162" s="214"/>
      <c r="C162" s="214" t="str">
        <f>'Бланк заказа с НДС'!F157</f>
        <v>УАЗ</v>
      </c>
      <c r="D162" s="214">
        <f>'Бланк заказа с НДС'!G157</f>
        <v>0</v>
      </c>
      <c r="E162" s="214">
        <f>'Бланк заказа с НДС'!H157</f>
        <v>0</v>
      </c>
      <c r="F162" s="214">
        <f>'Бланк заказа с НДС'!I157</f>
        <v>0</v>
      </c>
      <c r="G162" s="214">
        <f>'Бланк заказа с НДС'!K157</f>
        <v>0</v>
      </c>
      <c r="H162" s="214">
        <f>'Бланк заказа с НДС'!L157</f>
        <v>0</v>
      </c>
      <c r="I162" s="215">
        <f>'Бланк заказа с НДС'!N157/1.22</f>
        <v>0</v>
      </c>
      <c r="J162" s="215">
        <f>'Бланк заказа с НДС'!N157</f>
        <v>0</v>
      </c>
      <c r="K162" s="215">
        <f t="shared" ref="K162:L162" si="30">J162*1.1</f>
        <v>0</v>
      </c>
      <c r="L162" s="215">
        <f t="shared" si="30"/>
        <v>0</v>
      </c>
      <c r="M162" s="216">
        <f t="shared" ref="M162:M218" si="31">L162*1.35</f>
        <v>0</v>
      </c>
      <c r="N162" s="43"/>
      <c r="O162" s="43"/>
      <c r="P162" s="52"/>
      <c r="Q162" s="52"/>
      <c r="R162" s="52"/>
    </row>
    <row r="163" spans="1:18" s="52" customFormat="1" ht="15.75" x14ac:dyDescent="0.2">
      <c r="A163" s="122">
        <f>_xlfn.AGGREGATE(3,3,$B$11:B163)</f>
        <v>152</v>
      </c>
      <c r="B163" s="123" t="str">
        <f>'Бланк заказа с НДС'!B158</f>
        <v>ТЛТ00012949</v>
      </c>
      <c r="C163" s="123" t="str">
        <f>'Бланк заказа с НДС'!F158</f>
        <v>906-581</v>
      </c>
      <c r="D163" s="123">
        <f>'Бланк заказа с НДС'!G158</f>
        <v>2360213001013</v>
      </c>
      <c r="E163" s="123" t="str">
        <f>'Бланк заказа с НДС'!H158</f>
        <v>о</v>
      </c>
      <c r="F163" s="123">
        <f>'Бланк заказа с НДС'!I158</f>
        <v>4630017780594</v>
      </c>
      <c r="G163" s="123" t="str">
        <f>'Бланк заказа с НДС'!K158</f>
        <v>906-581</v>
      </c>
      <c r="H163" s="123" t="str">
        <f>'Бланк заказа с НДС'!L158</f>
        <v>906-581 Шкворень нижний 236021-3001013</v>
      </c>
      <c r="I163" s="124">
        <f>'Бланк заказа с НДС'!N158/1.22</f>
        <v>540</v>
      </c>
      <c r="J163" s="124">
        <f>'Бланк заказа с НДС'!N158</f>
        <v>658.8</v>
      </c>
      <c r="K163" s="124">
        <f t="shared" ref="K163:L163" si="32">J163*1.1</f>
        <v>724.68000000000006</v>
      </c>
      <c r="L163" s="124">
        <f t="shared" si="32"/>
        <v>797.14800000000014</v>
      </c>
      <c r="M163" s="124">
        <f t="shared" si="31"/>
        <v>1076.1498000000004</v>
      </c>
      <c r="N163" s="43"/>
      <c r="O163" s="43"/>
    </row>
    <row r="164" spans="1:18" s="52" customFormat="1" ht="15.75" x14ac:dyDescent="0.2">
      <c r="A164" s="122">
        <f>_xlfn.AGGREGATE(3,3,$B$11:B164)</f>
        <v>153</v>
      </c>
      <c r="B164" s="123" t="str">
        <f>'Бланк заказа с НДС'!B159</f>
        <v>ТЛТ00012947</v>
      </c>
      <c r="C164" s="123" t="str">
        <f>'Бланк заказа с НДС'!F159</f>
        <v>906-582</v>
      </c>
      <c r="D164" s="123">
        <f>'Бланк заказа с НДС'!G159</f>
        <v>2360213001014</v>
      </c>
      <c r="E164" s="123" t="str">
        <f>'Бланк заказа с НДС'!H159</f>
        <v>о</v>
      </c>
      <c r="F164" s="123">
        <f>'Бланк заказа с НДС'!I159</f>
        <v>4630017780600</v>
      </c>
      <c r="G164" s="123" t="str">
        <f>'Бланк заказа с НДС'!K159</f>
        <v>906-582</v>
      </c>
      <c r="H164" s="123" t="str">
        <f>'Бланк заказа с НДС'!L159</f>
        <v>906-582 Шкворень верхний 236021-3001014</v>
      </c>
      <c r="I164" s="124">
        <f>'Бланк заказа с НДС'!N159/1.22</f>
        <v>637.5</v>
      </c>
      <c r="J164" s="124">
        <f>'Бланк заказа с НДС'!N159</f>
        <v>777.75</v>
      </c>
      <c r="K164" s="124">
        <f t="shared" ref="K164:K181" si="33">J164*1.1</f>
        <v>855.52500000000009</v>
      </c>
      <c r="L164" s="124">
        <f t="shared" ref="L164:L181" si="34">K164*1.1</f>
        <v>941.07750000000021</v>
      </c>
      <c r="M164" s="124">
        <f t="shared" ref="M164:M181" si="35">L164*1.35</f>
        <v>1270.4546250000003</v>
      </c>
      <c r="N164" s="43"/>
      <c r="O164" s="43"/>
    </row>
    <row r="165" spans="1:18" s="52" customFormat="1" ht="15.75" x14ac:dyDescent="0.2">
      <c r="A165" s="122">
        <f>_xlfn.AGGREGATE(3,3,$B$11:B165)</f>
        <v>154</v>
      </c>
      <c r="B165" s="123" t="str">
        <f>'Бланк заказа с НДС'!B160</f>
        <v>ТЛТ00012952</v>
      </c>
      <c r="C165" s="123" t="str">
        <f>'Бланк заказа с НДС'!F160</f>
        <v>906-588</v>
      </c>
      <c r="D165" s="123" t="str">
        <f>'Бланк заказа с НДС'!G160</f>
        <v>2360213001013/2360213001014</v>
      </c>
      <c r="E165" s="123" t="str">
        <f>'Бланк заказа с НДС'!H160</f>
        <v>о</v>
      </c>
      <c r="F165" s="123">
        <f>'Бланк заказа с НДС'!I160</f>
        <v>4630017780617</v>
      </c>
      <c r="G165" s="123" t="str">
        <f>'Бланк заказа с НДС'!K160</f>
        <v>906-588</v>
      </c>
      <c r="H165" s="123" t="str">
        <f>'Бланк заказа с НДС'!L160</f>
        <v>906-588 Комплект шкворней 236021-3001013/14</v>
      </c>
      <c r="I165" s="124">
        <f>'Бланк заказа с НДС'!N160/1.22</f>
        <v>2290.8278688524592</v>
      </c>
      <c r="J165" s="124">
        <f>'Бланк заказа с НДС'!N160</f>
        <v>2794.81</v>
      </c>
      <c r="K165" s="124">
        <f t="shared" si="33"/>
        <v>3074.2910000000002</v>
      </c>
      <c r="L165" s="124">
        <f t="shared" si="34"/>
        <v>3381.7201000000005</v>
      </c>
      <c r="M165" s="124">
        <f t="shared" si="35"/>
        <v>4565.3221350000013</v>
      </c>
      <c r="N165" s="43"/>
      <c r="O165" s="43"/>
    </row>
    <row r="166" spans="1:18" s="52" customFormat="1" ht="15.75" x14ac:dyDescent="0.2">
      <c r="A166" s="122">
        <f>_xlfn.AGGREGATE(3,3,$B$11:B166)</f>
        <v>155</v>
      </c>
      <c r="B166" s="123" t="str">
        <f>'Бланк заказа с НДС'!B161</f>
        <v>ТЛТ00024105</v>
      </c>
      <c r="C166" s="123" t="str">
        <f>'Бланк заказа с НДС'!F161</f>
        <v>906-738</v>
      </c>
      <c r="D166" s="123" t="str">
        <f>'Бланк заказа с НДС'!G161</f>
        <v>316000-3501076-02</v>
      </c>
      <c r="E166" s="123" t="str">
        <f>'Бланк заказа с НДС'!H161</f>
        <v>о</v>
      </c>
      <c r="F166" s="123">
        <f>'Бланк заказа с НДС'!I161</f>
        <v>4658790033652</v>
      </c>
      <c r="G166" s="123" t="str">
        <f>'Бланк заказа с НДС'!K161</f>
        <v>906-738</v>
      </c>
      <c r="H166" s="123" t="str">
        <f>'Бланк заказа с НДС'!L161</f>
        <v>906-738 Диск переднего тормоза (ОЕМ 316000-3501076-02 )</v>
      </c>
      <c r="I166" s="124">
        <f>'Бланк заказа с НДС'!N161/1.22</f>
        <v>1485.6803278688524</v>
      </c>
      <c r="J166" s="124">
        <f>'Бланк заказа с НДС'!N161</f>
        <v>1812.53</v>
      </c>
      <c r="K166" s="124">
        <f t="shared" si="33"/>
        <v>1993.7830000000001</v>
      </c>
      <c r="L166" s="124">
        <f t="shared" si="34"/>
        <v>2193.1613000000002</v>
      </c>
      <c r="M166" s="124">
        <f t="shared" si="35"/>
        <v>2960.7677550000003</v>
      </c>
      <c r="N166" s="43"/>
      <c r="O166" s="43"/>
    </row>
    <row r="167" spans="1:18" s="52" customFormat="1" ht="15.75" x14ac:dyDescent="0.2">
      <c r="A167" s="122">
        <f>_xlfn.AGGREGATE(3,3,$B$11:B167)</f>
        <v>156</v>
      </c>
      <c r="B167" s="123" t="str">
        <f>'Бланк заказа с НДС'!B162</f>
        <v>ТЛТ00024108</v>
      </c>
      <c r="C167" s="123" t="str">
        <f>'Бланк заказа с НДС'!F162</f>
        <v>906-739</v>
      </c>
      <c r="D167" s="123" t="str">
        <f>'Бланк заказа с НДС'!G162</f>
        <v>236020-3501076-01</v>
      </c>
      <c r="E167" s="123" t="str">
        <f>'Бланк заказа с НДС'!H162</f>
        <v>о</v>
      </c>
      <c r="F167" s="123">
        <f>'Бланк заказа с НДС'!I162</f>
        <v>4658790033669</v>
      </c>
      <c r="G167" s="123" t="str">
        <f>'Бланк заказа с НДС'!K162</f>
        <v>906-739</v>
      </c>
      <c r="H167" s="123" t="str">
        <f>'Бланк заказа с НДС'!L162</f>
        <v>906-739 Диск переднего тормоза (ОЕМ 236020-3501076-01)</v>
      </c>
      <c r="I167" s="124">
        <f>'Бланк заказа с НДС'!N162/1.22</f>
        <v>1489.2540983606559</v>
      </c>
      <c r="J167" s="124">
        <f>'Бланк заказа с НДС'!N162</f>
        <v>1816.89</v>
      </c>
      <c r="K167" s="124">
        <f t="shared" si="33"/>
        <v>1998.5790000000002</v>
      </c>
      <c r="L167" s="124">
        <f t="shared" si="34"/>
        <v>2198.4369000000002</v>
      </c>
      <c r="M167" s="124">
        <f t="shared" si="35"/>
        <v>2967.8898150000005</v>
      </c>
      <c r="N167" s="43"/>
      <c r="O167" s="43"/>
    </row>
    <row r="168" spans="1:18" s="52" customFormat="1" ht="31.5" x14ac:dyDescent="0.2">
      <c r="A168" s="122">
        <f>_xlfn.AGGREGATE(3,3,$B$11:B168)</f>
        <v>157</v>
      </c>
      <c r="B168" s="123" t="str">
        <f>'Бланк заказа с НДС'!B163</f>
        <v>ТЛТ00024024</v>
      </c>
      <c r="C168" s="123" t="str">
        <f>'Бланк заказа с НДС'!F163</f>
        <v>906-741</v>
      </c>
      <c r="D168" s="123">
        <f>'Бланк заказа с НДС'!G163</f>
        <v>236031310301000</v>
      </c>
      <c r="E168" s="123" t="str">
        <f>'Бланк заказа с НДС'!H163</f>
        <v>о</v>
      </c>
      <c r="F168" s="123">
        <f>'Бланк заказа с НДС'!I163</f>
        <v>4658790080816</v>
      </c>
      <c r="G168" s="123" t="str">
        <f>'Бланк заказа с НДС'!K163</f>
        <v>906-741</v>
      </c>
      <c r="H168" s="123" t="str">
        <f>'Бланк заказа с НДС'!L163</f>
        <v>906-741 Ступица передней  оси с подшипником УАЗ Профи New (ОЕМ 236031-3103010-00)</v>
      </c>
      <c r="I168" s="124">
        <f>'Бланк заказа с НДС'!N163/1.22</f>
        <v>6694.188524590164</v>
      </c>
      <c r="J168" s="124">
        <f>'Бланк заказа с НДС'!N163</f>
        <v>8166.91</v>
      </c>
      <c r="K168" s="124">
        <f t="shared" si="33"/>
        <v>8983.6010000000006</v>
      </c>
      <c r="L168" s="124">
        <f t="shared" si="34"/>
        <v>9881.9611000000023</v>
      </c>
      <c r="M168" s="124">
        <f t="shared" si="35"/>
        <v>13340.647485000003</v>
      </c>
      <c r="N168" s="43"/>
      <c r="O168" s="43"/>
    </row>
    <row r="169" spans="1:18" s="52" customFormat="1" ht="31.5" x14ac:dyDescent="0.2">
      <c r="A169" s="122">
        <f>_xlfn.AGGREGATE(3,3,$B$11:B169)</f>
        <v>158</v>
      </c>
      <c r="B169" s="123" t="str">
        <f>'Бланк заказа с НДС'!B164</f>
        <v>ТЛТ00024025</v>
      </c>
      <c r="C169" s="123" t="str">
        <f>'Бланк заказа с НДС'!F164</f>
        <v>906-742</v>
      </c>
      <c r="D169" s="123">
        <f>'Бланк заказа с НДС'!G164</f>
        <v>236031310401000</v>
      </c>
      <c r="E169" s="123" t="str">
        <f>'Бланк заказа с НДС'!H164</f>
        <v>о</v>
      </c>
      <c r="F169" s="123">
        <f>'Бланк заказа с НДС'!I164</f>
        <v>4658790080809</v>
      </c>
      <c r="G169" s="123" t="str">
        <f>'Бланк заказа с НДС'!K164</f>
        <v>906-742</v>
      </c>
      <c r="H169" s="123" t="str">
        <f>'Бланк заказа с НДС'!L164</f>
        <v>906-742 Ступица задней  оси с подшипником УАЗ Профи New (ОЕМ 236031-3104010-00)</v>
      </c>
      <c r="I169" s="124">
        <f>'Бланк заказа с НДС'!N164/1.22</f>
        <v>10196.336065573771</v>
      </c>
      <c r="J169" s="124">
        <f>'Бланк заказа с НДС'!N164</f>
        <v>12439.53</v>
      </c>
      <c r="K169" s="124">
        <f t="shared" si="33"/>
        <v>13683.483000000002</v>
      </c>
      <c r="L169" s="124">
        <f t="shared" si="34"/>
        <v>15051.831300000003</v>
      </c>
      <c r="M169" s="124">
        <f t="shared" si="35"/>
        <v>20319.972255000004</v>
      </c>
      <c r="N169" s="43"/>
      <c r="O169" s="43"/>
    </row>
    <row r="170" spans="1:18" s="52" customFormat="1" ht="19.5" customHeight="1" x14ac:dyDescent="0.2">
      <c r="A170" s="122">
        <f>_xlfn.AGGREGATE(3,3,$B$11:B170)</f>
        <v>159</v>
      </c>
      <c r="B170" s="123" t="str">
        <f>'Бланк заказа с НДС'!B165</f>
        <v>ТЛТ00025209</v>
      </c>
      <c r="C170" s="123" t="str">
        <f>'Бланк заказа с НДС'!F165</f>
        <v>906-743</v>
      </c>
      <c r="D170" s="123" t="str">
        <f>'Бланк заказа с НДС'!G165</f>
        <v>236031-2902821-01</v>
      </c>
      <c r="E170" s="123" t="str">
        <f>'Бланк заказа с НДС'!H165</f>
        <v>о</v>
      </c>
      <c r="F170" s="123">
        <f>'Бланк заказа с НДС'!I165</f>
        <v>4658790080755</v>
      </c>
      <c r="G170" s="123" t="str">
        <f>'Бланк заказа с НДС'!K165</f>
        <v>906-743</v>
      </c>
      <c r="H170" s="123" t="str">
        <f>'Бланк заказа с НДС'!L165</f>
        <v>906-743 Опора верхняя амортизатора УАЗ Профи New (аналог 236031-2902821-01)</v>
      </c>
      <c r="I170" s="124">
        <f>'Бланк заказа с НДС'!N165/1.22</f>
        <v>864.41803278688519</v>
      </c>
      <c r="J170" s="124">
        <f>'Бланк заказа с НДС'!N165</f>
        <v>1054.5899999999999</v>
      </c>
      <c r="K170" s="124">
        <f t="shared" si="33"/>
        <v>1160.049</v>
      </c>
      <c r="L170" s="124">
        <f t="shared" si="34"/>
        <v>1276.0539000000001</v>
      </c>
      <c r="M170" s="124">
        <f t="shared" si="35"/>
        <v>1722.6727650000003</v>
      </c>
      <c r="N170" s="43"/>
      <c r="O170" s="43"/>
    </row>
    <row r="171" spans="1:18" s="52" customFormat="1" ht="31.5" x14ac:dyDescent="0.2">
      <c r="A171" s="122">
        <f>_xlfn.AGGREGATE(3,3,$B$11:B171)</f>
        <v>160</v>
      </c>
      <c r="B171" s="123" t="str">
        <f>'Бланк заказа с НДС'!B166</f>
        <v>ТЛТ00025210</v>
      </c>
      <c r="C171" s="123" t="str">
        <f>'Бланк заказа с НДС'!F166</f>
        <v>906-744</v>
      </c>
      <c r="D171" s="123" t="str">
        <f>'Бланк заказа с НДС'!G166</f>
        <v>236031-2906020</v>
      </c>
      <c r="E171" s="123" t="str">
        <f>'Бланк заказа с НДС'!H166</f>
        <v>о</v>
      </c>
      <c r="F171" s="123">
        <f>'Бланк заказа с НДС'!I166</f>
        <v>4658790080724</v>
      </c>
      <c r="G171" s="123" t="str">
        <f>'Бланк заказа с НДС'!K166</f>
        <v>906-744</v>
      </c>
      <c r="H171" s="123" t="str">
        <f>'Бланк заказа с НДС'!L166</f>
        <v>906-744 Стойка стабилизатора передней подвески УАЗ Профи New (аналог 236031-2906020)</v>
      </c>
      <c r="I171" s="124">
        <f>'Бланк заказа с НДС'!N166/1.22</f>
        <v>545.95081967213116</v>
      </c>
      <c r="J171" s="124">
        <f>'Бланк заказа с НДС'!N166</f>
        <v>666.06</v>
      </c>
      <c r="K171" s="124">
        <f t="shared" si="33"/>
        <v>732.66600000000005</v>
      </c>
      <c r="L171" s="124">
        <f t="shared" si="34"/>
        <v>805.93260000000009</v>
      </c>
      <c r="M171" s="124">
        <f t="shared" si="35"/>
        <v>1088.0090100000002</v>
      </c>
      <c r="N171" s="43"/>
      <c r="O171" s="43"/>
    </row>
    <row r="172" spans="1:18" s="52" customFormat="1" ht="31.5" x14ac:dyDescent="0.2">
      <c r="A172" s="122">
        <f>_xlfn.AGGREGATE(3,3,$B$11:B172)</f>
        <v>161</v>
      </c>
      <c r="B172" s="123" t="str">
        <f>'Бланк заказа с НДС'!B167</f>
        <v>ТЛТ00025211</v>
      </c>
      <c r="C172" s="123" t="str">
        <f>'Бланк заказа с НДС'!F167</f>
        <v>906-745</v>
      </c>
      <c r="D172" s="123" t="str">
        <f>'Бланк заказа с НДС'!G167</f>
        <v>236031-2916020</v>
      </c>
      <c r="E172" s="123" t="str">
        <f>'Бланк заказа с НДС'!H167</f>
        <v>о</v>
      </c>
      <c r="F172" s="123">
        <f>'Бланк заказа с НДС'!I167</f>
        <v>4658790080731</v>
      </c>
      <c r="G172" s="123" t="str">
        <f>'Бланк заказа с НДС'!K167</f>
        <v>906-745</v>
      </c>
      <c r="H172" s="123" t="str">
        <f>'Бланк заказа с НДС'!L167</f>
        <v>906-745 Стойка стабилизатора задней подвески УАЗ Профи New  аналог 236031-2916020</v>
      </c>
      <c r="I172" s="124">
        <f>'Бланк заказа с НДС'!N167/1.22</f>
        <v>581.96721311475414</v>
      </c>
      <c r="J172" s="124">
        <f>'Бланк заказа с НДС'!N167</f>
        <v>710</v>
      </c>
      <c r="K172" s="124">
        <f t="shared" si="33"/>
        <v>781.00000000000011</v>
      </c>
      <c r="L172" s="124">
        <f t="shared" si="34"/>
        <v>859.10000000000025</v>
      </c>
      <c r="M172" s="124">
        <f t="shared" si="35"/>
        <v>1159.7850000000003</v>
      </c>
      <c r="N172" s="43"/>
      <c r="O172" s="43"/>
    </row>
    <row r="173" spans="1:18" s="52" customFormat="1" ht="31.5" x14ac:dyDescent="0.2">
      <c r="A173" s="122">
        <f>_xlfn.AGGREGATE(3,3,$B$11:B173)</f>
        <v>162</v>
      </c>
      <c r="B173" s="123" t="str">
        <f>'Бланк заказа с НДС'!B168</f>
        <v>ТЛТ00025212</v>
      </c>
      <c r="C173" s="123" t="str">
        <f>'Бланк заказа с НДС'!F168</f>
        <v>906-746</v>
      </c>
      <c r="D173" s="123" t="str">
        <f>'Бланк заказа с НДС'!G168</f>
        <v>236031-3414056</v>
      </c>
      <c r="E173" s="123" t="str">
        <f>'Бланк заказа с НДС'!H168</f>
        <v>о</v>
      </c>
      <c r="F173" s="123">
        <f>'Бланк заказа с НДС'!I168</f>
        <v>4658790080748</v>
      </c>
      <c r="G173" s="123" t="str">
        <f>'Бланк заказа с НДС'!K168</f>
        <v>906-746</v>
      </c>
      <c r="H173" s="123" t="str">
        <f>'Бланк заказа с НДС'!L168</f>
        <v>906-746 Наконечник тяги рулевой трапеции в сборе УАЗ Профи New (аналог 236031-3414056)</v>
      </c>
      <c r="I173" s="124">
        <f>'Бланк заказа с НДС'!N168/1.22</f>
        <v>530.23770491803282</v>
      </c>
      <c r="J173" s="124">
        <f>'Бланк заказа с НДС'!N168</f>
        <v>646.89</v>
      </c>
      <c r="K173" s="124">
        <f t="shared" si="33"/>
        <v>711.57900000000006</v>
      </c>
      <c r="L173" s="124">
        <f t="shared" si="34"/>
        <v>782.73690000000011</v>
      </c>
      <c r="M173" s="124">
        <f t="shared" si="35"/>
        <v>1056.6948150000003</v>
      </c>
      <c r="N173" s="43"/>
      <c r="O173" s="43"/>
    </row>
    <row r="174" spans="1:18" s="52" customFormat="1" ht="31.5" x14ac:dyDescent="0.2">
      <c r="A174" s="122">
        <f>_xlfn.AGGREGATE(3,3,$B$11:B174)</f>
        <v>163</v>
      </c>
      <c r="B174" s="123" t="str">
        <f>'Бланк заказа с НДС'!B169</f>
        <v>ТЛТ00025213</v>
      </c>
      <c r="C174" s="123" t="str">
        <f>'Бланк заказа с НДС'!F169</f>
        <v>906-747</v>
      </c>
      <c r="D174" s="123" t="str">
        <f>'Бланк заказа с НДС'!G169</f>
        <v>236031-3414235</v>
      </c>
      <c r="E174" s="123" t="str">
        <f>'Бланк заказа с НДС'!H169</f>
        <v>о</v>
      </c>
      <c r="F174" s="123">
        <f>'Бланк заказа с НДС'!I169</f>
        <v>4658790080717</v>
      </c>
      <c r="G174" s="123" t="str">
        <f>'Бланк заказа с НДС'!K169</f>
        <v>906-747</v>
      </c>
      <c r="H174" s="123" t="str">
        <f>'Бланк заказа с НДС'!L169</f>
        <v>906-747 Шарнир шаровой демпфера рулевого управления УАЗ Профи New (аналог 236031-3414235)</v>
      </c>
      <c r="I174" s="124">
        <f>'Бланк заказа с НДС'!N169/1.22</f>
        <v>453.72131147540983</v>
      </c>
      <c r="J174" s="124">
        <f>'Бланк заказа с НДС'!N169</f>
        <v>553.54</v>
      </c>
      <c r="K174" s="124">
        <f t="shared" si="33"/>
        <v>608.89400000000001</v>
      </c>
      <c r="L174" s="124">
        <f t="shared" si="34"/>
        <v>669.78340000000003</v>
      </c>
      <c r="M174" s="124">
        <f t="shared" si="35"/>
        <v>904.2075900000001</v>
      </c>
      <c r="N174" s="43"/>
      <c r="O174" s="43"/>
    </row>
    <row r="175" spans="1:18" s="52" customFormat="1" ht="15.75" x14ac:dyDescent="0.2">
      <c r="A175" s="122">
        <f>_xlfn.AGGREGATE(3,3,$B$11:B175)</f>
        <v>164</v>
      </c>
      <c r="B175" s="123" t="str">
        <f>'Бланк заказа с НДС'!B170</f>
        <v>ТЛТ00025149</v>
      </c>
      <c r="C175" s="123" t="str">
        <f>'Бланк заказа с НДС'!F170</f>
        <v>906-749</v>
      </c>
      <c r="D175" s="123">
        <f>'Бланк заказа с НДС'!G170</f>
        <v>236021230404020</v>
      </c>
      <c r="E175" s="123" t="str">
        <f>'Бланк заказа с НДС'!H170</f>
        <v>о</v>
      </c>
      <c r="F175" s="123">
        <f>'Бланк заказа с НДС'!I170</f>
        <v>4658790080793</v>
      </c>
      <c r="G175" s="123" t="str">
        <f>'Бланк заказа с НДС'!K170</f>
        <v>906-749</v>
      </c>
      <c r="H175" s="123" t="str">
        <f>'Бланк заказа с НДС'!L170</f>
        <v xml:space="preserve">906-749 Корпус поворотного кулака правый (аналог 236021-2304040-20) </v>
      </c>
      <c r="I175" s="124">
        <f>'Бланк заказа с НДС'!N170/1.22</f>
        <v>4475.0737704918038</v>
      </c>
      <c r="J175" s="124">
        <f>'Бланк заказа с НДС'!N170</f>
        <v>5459.59</v>
      </c>
      <c r="K175" s="124">
        <f t="shared" si="33"/>
        <v>6005.5490000000009</v>
      </c>
      <c r="L175" s="124">
        <f t="shared" si="34"/>
        <v>6606.1039000000019</v>
      </c>
      <c r="M175" s="124">
        <f t="shared" si="35"/>
        <v>8918.240265000004</v>
      </c>
      <c r="N175" s="43"/>
      <c r="O175" s="43"/>
    </row>
    <row r="176" spans="1:18" s="52" customFormat="1" ht="15.75" x14ac:dyDescent="0.2">
      <c r="A176" s="122">
        <f>_xlfn.AGGREGATE(3,3,$B$11:B176)</f>
        <v>165</v>
      </c>
      <c r="B176" s="123" t="str">
        <f>'Бланк заказа с НДС'!B171</f>
        <v>ТЛТ00025150</v>
      </c>
      <c r="C176" s="123" t="str">
        <f>'Бланк заказа с НДС'!F171</f>
        <v>906-750</v>
      </c>
      <c r="D176" s="123">
        <f>'Бланк заказа с НДС'!G171</f>
        <v>236021230404120</v>
      </c>
      <c r="E176" s="123" t="str">
        <f>'Бланк заказа с НДС'!H171</f>
        <v>о</v>
      </c>
      <c r="F176" s="123">
        <f>'Бланк заказа с НДС'!I171</f>
        <v>4658790080786</v>
      </c>
      <c r="G176" s="123" t="str">
        <f>'Бланк заказа с НДС'!K171</f>
        <v>906-750</v>
      </c>
      <c r="H176" s="123" t="str">
        <f>'Бланк заказа с НДС'!L171</f>
        <v>906-750 Корпус поворотного кулака левый (аналог 236021-2304041-20)</v>
      </c>
      <c r="I176" s="124">
        <f>'Бланк заказа с НДС'!N171/1.22</f>
        <v>4466.2622950819677</v>
      </c>
      <c r="J176" s="124">
        <f>'Бланк заказа с НДС'!N171</f>
        <v>5448.84</v>
      </c>
      <c r="K176" s="124">
        <f t="shared" si="33"/>
        <v>5993.7240000000011</v>
      </c>
      <c r="L176" s="124">
        <f t="shared" si="34"/>
        <v>6593.0964000000013</v>
      </c>
      <c r="M176" s="124">
        <f t="shared" si="35"/>
        <v>8900.6801400000022</v>
      </c>
      <c r="N176" s="43"/>
      <c r="O176" s="43"/>
    </row>
    <row r="177" spans="1:18" s="52" customFormat="1" ht="15.75" x14ac:dyDescent="0.2">
      <c r="A177" s="122">
        <f>_xlfn.AGGREGATE(3,3,$B$11:B177)</f>
        <v>166</v>
      </c>
      <c r="B177" s="123" t="str">
        <f>'Бланк заказа с НДС'!B172</f>
        <v>ТЛТ00025151</v>
      </c>
      <c r="C177" s="123" t="str">
        <f>'Бланк заказа с НДС'!F172</f>
        <v>906-751</v>
      </c>
      <c r="D177" s="123">
        <f>'Бланк заказа с НДС'!G172</f>
        <v>236021300102700</v>
      </c>
      <c r="E177" s="123" t="str">
        <f>'Бланк заказа с НДС'!H172</f>
        <v>о</v>
      </c>
      <c r="F177" s="123">
        <f>'Бланк заказа с НДС'!I172</f>
        <v>4658790080779</v>
      </c>
      <c r="G177" s="123" t="str">
        <f>'Бланк заказа с НДС'!K172</f>
        <v>906-751</v>
      </c>
      <c r="H177" s="123" t="str">
        <f>'Бланк заказа с НДС'!L172</f>
        <v xml:space="preserve">906-751 Вилка поворотного кулака (аналог 236021-3001027-00) </v>
      </c>
      <c r="I177" s="124">
        <f>'Бланк заказа с НДС'!N172/1.22</f>
        <v>4090.5163934426232</v>
      </c>
      <c r="J177" s="124">
        <f>'Бланк заказа с НДС'!N172</f>
        <v>4990.43</v>
      </c>
      <c r="K177" s="124">
        <f t="shared" si="33"/>
        <v>5489.4730000000009</v>
      </c>
      <c r="L177" s="124">
        <f t="shared" si="34"/>
        <v>6038.4203000000016</v>
      </c>
      <c r="M177" s="124">
        <f t="shared" si="35"/>
        <v>8151.8674050000027</v>
      </c>
      <c r="N177" s="43"/>
      <c r="O177" s="43"/>
    </row>
    <row r="178" spans="1:18" s="52" customFormat="1" ht="15.75" x14ac:dyDescent="0.2">
      <c r="A178" s="122">
        <f>_xlfn.AGGREGATE(3,3,$B$11:B178)</f>
        <v>167</v>
      </c>
      <c r="B178" s="123" t="str">
        <f>'Бланк заказа с НДС'!B173</f>
        <v>ТЛТ00003970</v>
      </c>
      <c r="C178" s="123" t="str">
        <f>'Бланк заказа с НДС'!F173</f>
        <v>906-433</v>
      </c>
      <c r="D178" s="123" t="str">
        <f>'Бланк заказа с НДС'!G173</f>
        <v>4693414056/469/3414057</v>
      </c>
      <c r="E178" s="123" t="str">
        <f>'Бланк заказа с НДС'!H173</f>
        <v>о</v>
      </c>
      <c r="F178" s="123">
        <f>'Бланк заказа с НДС'!I173</f>
        <v>1802008221666</v>
      </c>
      <c r="G178" s="123" t="str">
        <f>'Бланк заказа с НДС'!K173</f>
        <v>906-433</v>
      </c>
      <c r="H178" s="123" t="str">
        <f>'Бланк заказа с НДС'!L173</f>
        <v>906-433 Комплект рулевых наконечников УАЗ 3+1</v>
      </c>
      <c r="I178" s="124">
        <f>'Бланк заказа с НДС'!N173/1.22</f>
        <v>1521.672131147541</v>
      </c>
      <c r="J178" s="124">
        <f>'Бланк заказа с НДС'!N173</f>
        <v>1856.44</v>
      </c>
      <c r="K178" s="124">
        <f t="shared" si="33"/>
        <v>2042.0840000000003</v>
      </c>
      <c r="L178" s="124">
        <f t="shared" si="34"/>
        <v>2246.2924000000003</v>
      </c>
      <c r="M178" s="124">
        <f t="shared" si="35"/>
        <v>3032.4947400000005</v>
      </c>
      <c r="N178" s="43"/>
      <c r="O178" s="43"/>
    </row>
    <row r="179" spans="1:18" s="52" customFormat="1" ht="15.75" x14ac:dyDescent="0.2">
      <c r="A179" s="122">
        <f>_xlfn.AGGREGATE(3,3,$B$11:B179)</f>
        <v>168</v>
      </c>
      <c r="B179" s="123" t="str">
        <f>'Бланк заказа с НДС'!B174</f>
        <v>ТЛТ00003954</v>
      </c>
      <c r="C179" s="123" t="str">
        <f>'Бланк заказа с НДС'!F174</f>
        <v>БА 63-3414056 УАЗ</v>
      </c>
      <c r="D179" s="123">
        <f>'Бланк заказа с НДС'!G174</f>
        <v>4693414056</v>
      </c>
      <c r="E179" s="123" t="str">
        <f>'Бланк заказа с НДС'!H174</f>
        <v>о</v>
      </c>
      <c r="F179" s="123">
        <f>'Бланк заказа с НДС'!I174</f>
        <v>1902008221212</v>
      </c>
      <c r="G179" s="123" t="str">
        <f>'Бланк заказа с НДС'!K174</f>
        <v>906-551</v>
      </c>
      <c r="H179" s="123" t="str">
        <f>'Бланк заказа с НДС'!L174</f>
        <v>БА63-3414056.01 Наконечник рулевой правый с крепежом УАЗ</v>
      </c>
      <c r="I179" s="124">
        <f>'Бланк заказа с НДС'!N174/1.22</f>
        <v>431.67213114754099</v>
      </c>
      <c r="J179" s="124">
        <f>'Бланк заказа с НДС'!N174</f>
        <v>526.64</v>
      </c>
      <c r="K179" s="124">
        <f t="shared" si="33"/>
        <v>579.30400000000009</v>
      </c>
      <c r="L179" s="124">
        <f t="shared" si="34"/>
        <v>637.23440000000016</v>
      </c>
      <c r="M179" s="124">
        <f t="shared" si="35"/>
        <v>860.26644000000033</v>
      </c>
      <c r="N179" s="43"/>
      <c r="O179" s="43"/>
    </row>
    <row r="180" spans="1:18" s="52" customFormat="1" ht="15.75" x14ac:dyDescent="0.2">
      <c r="A180" s="122">
        <f>_xlfn.AGGREGATE(3,3,$B$11:B180)</f>
        <v>169</v>
      </c>
      <c r="B180" s="123" t="str">
        <f>'Бланк заказа с НДС'!B175</f>
        <v>ТЛТ00003956</v>
      </c>
      <c r="C180" s="123" t="str">
        <f>'Бланк заказа с НДС'!F175</f>
        <v>БА 63-3414057 УАЗ</v>
      </c>
      <c r="D180" s="123">
        <f>'Бланк заказа с НДС'!G175</f>
        <v>4693414057</v>
      </c>
      <c r="E180" s="123" t="str">
        <f>'Бланк заказа с НДС'!H175</f>
        <v>о</v>
      </c>
      <c r="F180" s="123">
        <f>'Бланк заказа с НДС'!I175</f>
        <v>1902008221205</v>
      </c>
      <c r="G180" s="123" t="str">
        <f>'Бланк заказа с НДС'!K175</f>
        <v>906-552</v>
      </c>
      <c r="H180" s="123" t="str">
        <f>'Бланк заказа с НДС'!L175</f>
        <v>БА63-3414057.01 Наконечник рулевой левый с крепежом УАЗ</v>
      </c>
      <c r="I180" s="124">
        <f>'Бланк заказа с НДС'!N175/1.22</f>
        <v>431.67213114754099</v>
      </c>
      <c r="J180" s="124">
        <f>'Бланк заказа с НДС'!N175</f>
        <v>526.64</v>
      </c>
      <c r="K180" s="124">
        <f t="shared" si="33"/>
        <v>579.30400000000009</v>
      </c>
      <c r="L180" s="124">
        <f t="shared" si="34"/>
        <v>637.23440000000016</v>
      </c>
      <c r="M180" s="124">
        <f t="shared" si="35"/>
        <v>860.26644000000033</v>
      </c>
      <c r="N180" s="43"/>
      <c r="O180" s="43"/>
    </row>
    <row r="181" spans="1:18" s="52" customFormat="1" ht="15.75" x14ac:dyDescent="0.2">
      <c r="A181" s="122">
        <f>_xlfn.AGGREGATE(3,3,$B$11:B181)</f>
        <v>170</v>
      </c>
      <c r="B181" s="123" t="str">
        <f>'Бланк заказа с НДС'!B176</f>
        <v>ТЛТ00004326</v>
      </c>
      <c r="C181" s="123" t="str">
        <f>'Бланк заказа с НДС'!F176</f>
        <v>906-494</v>
      </c>
      <c r="D181" s="123">
        <f>'Бланк заказа с НДС'!G176</f>
        <v>4692201025</v>
      </c>
      <c r="E181" s="123" t="str">
        <f>'Бланк заказа с НДС'!H176</f>
        <v>з</v>
      </c>
      <c r="F181" s="123">
        <f>'Бланк заказа с НДС'!I176</f>
        <v>1702008221003</v>
      </c>
      <c r="G181" s="123" t="str">
        <f>'Бланк заказа с НДС'!K176</f>
        <v>906-494</v>
      </c>
      <c r="H181" s="123" t="str">
        <f>'Бланк заказа с НДС'!L176</f>
        <v>906-494 Крестовина карданного вала УАЗ 3151,3741,3962,3303   469-2201025</v>
      </c>
      <c r="I181" s="124">
        <f>'Бланк заказа с НДС'!N176/1.22</f>
        <v>424.17213114754099</v>
      </c>
      <c r="J181" s="124">
        <f>'Бланк заказа с НДС'!N176</f>
        <v>517.49</v>
      </c>
      <c r="K181" s="124">
        <f t="shared" si="33"/>
        <v>569.23900000000003</v>
      </c>
      <c r="L181" s="124">
        <f t="shared" si="34"/>
        <v>626.16290000000004</v>
      </c>
      <c r="M181" s="124">
        <f t="shared" si="35"/>
        <v>845.31991500000015</v>
      </c>
      <c r="N181" s="43"/>
      <c r="O181" s="43"/>
    </row>
    <row r="182" spans="1:18" s="117" customFormat="1" ht="15.75" x14ac:dyDescent="0.2">
      <c r="A182" s="213">
        <f>_xlfn.AGGREGATE(3,3,$B$11:B182)</f>
        <v>170</v>
      </c>
      <c r="B182" s="214"/>
      <c r="C182" s="214" t="str">
        <f>'Бланк заказа с НДС'!F177</f>
        <v>ГАЗ</v>
      </c>
      <c r="D182" s="214">
        <f>'Бланк заказа с НДС'!G177</f>
        <v>0</v>
      </c>
      <c r="E182" s="214">
        <f>'Бланк заказа с НДС'!H177</f>
        <v>0</v>
      </c>
      <c r="F182" s="214">
        <f>'Бланк заказа с НДС'!I177</f>
        <v>0</v>
      </c>
      <c r="G182" s="214">
        <f>'Бланк заказа с НДС'!K177</f>
        <v>0</v>
      </c>
      <c r="H182" s="214">
        <f>'Бланк заказа с НДС'!L177</f>
        <v>0</v>
      </c>
      <c r="I182" s="215">
        <f>'Бланк заказа с НДС'!N177/1.22</f>
        <v>0</v>
      </c>
      <c r="J182" s="215">
        <f>'Бланк заказа с НДС'!N177</f>
        <v>0</v>
      </c>
      <c r="K182" s="215">
        <f t="shared" ref="K182:L182" si="36">J182*1.1</f>
        <v>0</v>
      </c>
      <c r="L182" s="215">
        <f t="shared" si="36"/>
        <v>0</v>
      </c>
      <c r="M182" s="216">
        <f t="shared" si="31"/>
        <v>0</v>
      </c>
      <c r="N182" s="43"/>
      <c r="O182" s="43"/>
      <c r="P182" s="52"/>
      <c r="Q182" s="52"/>
      <c r="R182" s="52"/>
    </row>
    <row r="183" spans="1:18" s="52" customFormat="1" ht="31.5" x14ac:dyDescent="0.2">
      <c r="A183" s="122">
        <f>_xlfn.AGGREGATE(3,3,$B$11:B183)</f>
        <v>171</v>
      </c>
      <c r="B183" s="123" t="str">
        <f>'Бланк заказа с НДС'!B178</f>
        <v>ТЛТ00004333</v>
      </c>
      <c r="C183" s="123" t="str">
        <f>'Бланк заказа с НДС'!F178</f>
        <v>2217-3414029-10</v>
      </c>
      <c r="D183" s="123">
        <f>'Бланк заказа с НДС'!G178</f>
        <v>2217341402910</v>
      </c>
      <c r="E183" s="123" t="str">
        <f>'Бланк заказа с НДС'!H178</f>
        <v>з</v>
      </c>
      <c r="F183" s="123">
        <f>'Бланк заказа с НДС'!I178</f>
        <v>4612728050289</v>
      </c>
      <c r="G183" s="123" t="str">
        <f>'Бланк заказа с НДС'!K178</f>
        <v>906-553</v>
      </c>
      <c r="H183" s="123" t="str">
        <f>'Бланк заказа с НДС'!L178</f>
        <v>БА17-3414029 Шарнир рулевой трапеции в сборе с крепежом ГАЗ   2217-3414029</v>
      </c>
      <c r="I183" s="124">
        <f>'Бланк заказа с НДС'!N178/1.22</f>
        <v>1121.672131147541</v>
      </c>
      <c r="J183" s="124">
        <f>'Бланк заказа с НДС'!N178</f>
        <v>1368.44</v>
      </c>
      <c r="K183" s="124">
        <f t="shared" ref="K183:L183" si="37">J183*1.1</f>
        <v>1505.2840000000001</v>
      </c>
      <c r="L183" s="124">
        <f t="shared" si="37"/>
        <v>1655.8124000000003</v>
      </c>
      <c r="M183" s="124">
        <f t="shared" si="31"/>
        <v>2235.3467400000004</v>
      </c>
      <c r="N183" s="43"/>
      <c r="O183" s="43"/>
    </row>
    <row r="184" spans="1:18" s="52" customFormat="1" ht="15.75" x14ac:dyDescent="0.2">
      <c r="A184" s="122">
        <f>_xlfn.AGGREGATE(3,3,$B$11:B184)</f>
        <v>172</v>
      </c>
      <c r="B184" s="123" t="str">
        <f>'Бланк заказа с НДС'!B179</f>
        <v>ТЛТ00013870</v>
      </c>
      <c r="C184" s="123" t="str">
        <f>'Бланк заказа с НДС'!F179</f>
        <v>906-403</v>
      </c>
      <c r="D184" s="123">
        <f>'Бланк заказа с НДС'!G179</f>
        <v>31022201025</v>
      </c>
      <c r="E184" s="123" t="str">
        <f>'Бланк заказа с НДС'!H179</f>
        <v>з</v>
      </c>
      <c r="F184" s="123">
        <f>'Бланк заказа с НДС'!I179</f>
        <v>1902008221960</v>
      </c>
      <c r="G184" s="123" t="str">
        <f>'Бланк заказа с НДС'!K179</f>
        <v>906-403</v>
      </c>
      <c r="H184" s="123" t="str">
        <f>'Бланк заказа с НДС'!L179</f>
        <v>906-403 Крестовина карданного вала ГАЗ   3102-2201025</v>
      </c>
      <c r="I184" s="124">
        <f>'Бланк заказа с НДС'!N179/1.22</f>
        <v>412.5</v>
      </c>
      <c r="J184" s="124">
        <f>'Бланк заказа с НДС'!N179</f>
        <v>503.25</v>
      </c>
      <c r="K184" s="124">
        <f t="shared" ref="K184:L184" si="38">J184*1.1</f>
        <v>553.57500000000005</v>
      </c>
      <c r="L184" s="124">
        <f t="shared" si="38"/>
        <v>608.93250000000012</v>
      </c>
      <c r="M184" s="124">
        <f t="shared" si="31"/>
        <v>822.05887500000017</v>
      </c>
      <c r="N184" s="43"/>
      <c r="O184" s="43"/>
    </row>
    <row r="185" spans="1:18" s="52" customFormat="1" ht="15.75" x14ac:dyDescent="0.2">
      <c r="A185" s="122">
        <f>_xlfn.AGGREGATE(3,3,$B$11:B185)</f>
        <v>173</v>
      </c>
      <c r="B185" s="123" t="str">
        <f>'Бланк заказа с НДС'!B180</f>
        <v>ТЛТ00004322</v>
      </c>
      <c r="C185" s="123" t="str">
        <f>'Бланк заказа с НДС'!F180</f>
        <v>906-405</v>
      </c>
      <c r="D185" s="123" t="str">
        <f>'Бланк заказа с НДС'!G180</f>
        <v>2217-2904314</v>
      </c>
      <c r="E185" s="123" t="str">
        <f>'Бланк заказа с НДС'!H180</f>
        <v>з</v>
      </c>
      <c r="F185" s="123">
        <f>'Бланк заказа с НДС'!I180</f>
        <v>1802008221253</v>
      </c>
      <c r="G185" s="123" t="str">
        <f>'Бланк заказа с НДС'!K180</f>
        <v>906-405</v>
      </c>
      <c r="H185" s="123" t="str">
        <f>'Бланк заказа с НДС'!L180</f>
        <v>906-405 Шаровая опора нижняя усиленная ГАЗ 2217   2217-2904314</v>
      </c>
      <c r="I185" s="124">
        <f>'Бланк заказа с НДС'!N180/1.22</f>
        <v>790.82786885245901</v>
      </c>
      <c r="J185" s="124">
        <f>'Бланк заказа с НДС'!N180</f>
        <v>964.81</v>
      </c>
      <c r="K185" s="124">
        <f t="shared" ref="K185:L185" si="39">J185*1.1</f>
        <v>1061.2909999999999</v>
      </c>
      <c r="L185" s="124">
        <f t="shared" si="39"/>
        <v>1167.4201</v>
      </c>
      <c r="M185" s="124">
        <f t="shared" si="31"/>
        <v>1576.0171350000003</v>
      </c>
      <c r="N185" s="43"/>
      <c r="O185" s="43"/>
    </row>
    <row r="186" spans="1:18" s="52" customFormat="1" ht="15.75" x14ac:dyDescent="0.2">
      <c r="A186" s="122">
        <f>_xlfn.AGGREGATE(3,3,$B$11:B186)</f>
        <v>174</v>
      </c>
      <c r="B186" s="123" t="str">
        <f>'Бланк заказа с НДС'!B181</f>
        <v>ТЛТ00004324</v>
      </c>
      <c r="C186" s="123" t="str">
        <f>'Бланк заказа с НДС'!F181</f>
        <v>906-406</v>
      </c>
      <c r="D186" s="123" t="str">
        <f>'Бланк заказа с НДС'!G181</f>
        <v xml:space="preserve">2217-2904414 </v>
      </c>
      <c r="E186" s="123" t="str">
        <f>'Бланк заказа с НДС'!H181</f>
        <v>з</v>
      </c>
      <c r="F186" s="123">
        <f>'Бланк заказа с НДС'!I181</f>
        <v>1802008221246</v>
      </c>
      <c r="G186" s="123" t="str">
        <f>'Бланк заказа с НДС'!K181</f>
        <v>906-406</v>
      </c>
      <c r="H186" s="123" t="str">
        <f>'Бланк заказа с НДС'!L181</f>
        <v>906-406 Шаровая опора верхняя усиленная ГАЗ 2217   2217-2904414</v>
      </c>
      <c r="I186" s="124">
        <f>'Бланк заказа с НДС'!N181/1.22</f>
        <v>714.17213114754099</v>
      </c>
      <c r="J186" s="124">
        <f>'Бланк заказа с НДС'!N181</f>
        <v>871.29</v>
      </c>
      <c r="K186" s="124">
        <f t="shared" ref="K186:L186" si="40">J186*1.1</f>
        <v>958.41899999999998</v>
      </c>
      <c r="L186" s="124">
        <f t="shared" si="40"/>
        <v>1054.2609</v>
      </c>
      <c r="M186" s="124">
        <f t="shared" si="31"/>
        <v>1423.252215</v>
      </c>
      <c r="N186" s="43"/>
      <c r="O186" s="43"/>
    </row>
    <row r="187" spans="1:18" s="52" customFormat="1" ht="15.75" x14ac:dyDescent="0.2">
      <c r="A187" s="122">
        <f>_xlfn.AGGREGATE(3,3,$B$11:B187)</f>
        <v>175</v>
      </c>
      <c r="B187" s="123" t="str">
        <f>'Бланк заказа с НДС'!B182</f>
        <v>ТЛТ00012842</v>
      </c>
      <c r="C187" s="123" t="str">
        <f>'Бланк заказа с НДС'!F182</f>
        <v>906-623</v>
      </c>
      <c r="D187" s="123" t="str">
        <f>'Бланк заказа с НДС'!G182</f>
        <v>A21R23-2904414</v>
      </c>
      <c r="E187" s="123" t="str">
        <f>'Бланк заказа с НДС'!H182</f>
        <v>з</v>
      </c>
      <c r="F187" s="123">
        <f>'Бланк заказа с НДС'!I182</f>
        <v>4630017784943</v>
      </c>
      <c r="G187" s="123" t="str">
        <f>'Бланк заказа с НДС'!K182</f>
        <v>906-623</v>
      </c>
      <c r="H187" s="123" t="str">
        <f>'Бланк заказа с НДС'!L182</f>
        <v>906-623 Шаровая опора верхняя ГАЗель NEXT A21R23-2904414</v>
      </c>
      <c r="I187" s="124">
        <f>'Бланк заказа с НДС'!N182/1.22</f>
        <v>715</v>
      </c>
      <c r="J187" s="124">
        <f>'Бланк заказа с НДС'!N182</f>
        <v>872.3</v>
      </c>
      <c r="K187" s="124">
        <f t="shared" ref="K187:L187" si="41">J187*1.1</f>
        <v>959.53</v>
      </c>
      <c r="L187" s="124">
        <f t="shared" si="41"/>
        <v>1055.4829999999999</v>
      </c>
      <c r="M187" s="124">
        <f t="shared" si="31"/>
        <v>1424.9020499999999</v>
      </c>
      <c r="N187" s="43"/>
      <c r="O187" s="43"/>
    </row>
    <row r="188" spans="1:18" s="52" customFormat="1" ht="15.75" x14ac:dyDescent="0.2">
      <c r="A188" s="122">
        <f>_xlfn.AGGREGATE(3,3,$B$11:B188)</f>
        <v>176</v>
      </c>
      <c r="B188" s="123" t="str">
        <f>'Бланк заказа с НДС'!B183</f>
        <v>ТЛТ00012841</v>
      </c>
      <c r="C188" s="123" t="str">
        <f>'Бланк заказа с НДС'!F183</f>
        <v>906-622</v>
      </c>
      <c r="D188" s="123" t="str">
        <f>'Бланк заказа с НДС'!G183</f>
        <v>A21R23-2904314</v>
      </c>
      <c r="E188" s="123" t="str">
        <f>'Бланк заказа с НДС'!H183</f>
        <v>з</v>
      </c>
      <c r="F188" s="123">
        <f>'Бланк заказа с НДС'!I183</f>
        <v>4630017784950</v>
      </c>
      <c r="G188" s="123" t="str">
        <f>'Бланк заказа с НДС'!K183</f>
        <v>906-622</v>
      </c>
      <c r="H188" s="123" t="str">
        <f>'Бланк заказа с НДС'!L183</f>
        <v>906-622 Шаровая опора нижняя ГАЗель NEXT A21R23-2904314</v>
      </c>
      <c r="I188" s="124">
        <f>'Бланк заказа с НДС'!N183/1.22</f>
        <v>743.32786885245901</v>
      </c>
      <c r="J188" s="124">
        <f>'Бланк заказа с НДС'!N183</f>
        <v>906.86</v>
      </c>
      <c r="K188" s="124">
        <f t="shared" ref="K188:L188" si="42">J188*1.1</f>
        <v>997.54600000000005</v>
      </c>
      <c r="L188" s="124">
        <f t="shared" si="42"/>
        <v>1097.3006</v>
      </c>
      <c r="M188" s="124">
        <f t="shared" si="31"/>
        <v>1481.3558100000002</v>
      </c>
      <c r="N188" s="43"/>
      <c r="O188" s="43"/>
    </row>
    <row r="189" spans="1:18" s="52" customFormat="1" ht="19.5" customHeight="1" x14ac:dyDescent="0.2">
      <c r="A189" s="122">
        <f>_xlfn.AGGREGATE(3,3,$B$11:B189)</f>
        <v>177</v>
      </c>
      <c r="B189" s="123" t="str">
        <f>'Бланк заказа с НДС'!B184</f>
        <v>ТЛТ00012955</v>
      </c>
      <c r="C189" s="123" t="str">
        <f>'Бланк заказа с НДС'!F184</f>
        <v>906-583</v>
      </c>
      <c r="D189" s="123" t="str">
        <f>'Бланк заказа с НДС'!G184</f>
        <v>C40R133414029</v>
      </c>
      <c r="E189" s="123" t="str">
        <f>'Бланк заказа с НДС'!H184</f>
        <v>о</v>
      </c>
      <c r="F189" s="123">
        <f>'Бланк заказа с НДС'!I184</f>
        <v>4630017780624</v>
      </c>
      <c r="G189" s="123" t="str">
        <f>'Бланк заказа с НДС'!K184</f>
        <v>906-583</v>
      </c>
      <c r="H189" s="123" t="str">
        <f>'Бланк заказа с НДС'!L184</f>
        <v>906-583 Шарнир ГАЗ C40R13-3414029</v>
      </c>
      <c r="I189" s="124">
        <f>'Бланк заказа с НДС'!N184/1.22</f>
        <v>1128.327868852459</v>
      </c>
      <c r="J189" s="124">
        <f>'Бланк заказа с НДС'!N184</f>
        <v>1376.56</v>
      </c>
      <c r="K189" s="124">
        <f t="shared" ref="K189:L189" si="43">J189*1.1</f>
        <v>1514.2160000000001</v>
      </c>
      <c r="L189" s="124">
        <f t="shared" si="43"/>
        <v>1665.6376000000002</v>
      </c>
      <c r="M189" s="124">
        <f t="shared" si="31"/>
        <v>2248.6107600000005</v>
      </c>
      <c r="N189" s="43"/>
      <c r="O189" s="43"/>
    </row>
    <row r="190" spans="1:18" s="52" customFormat="1" ht="15.75" x14ac:dyDescent="0.2">
      <c r="A190" s="122">
        <f>_xlfn.AGGREGATE(3,3,$B$11:B190)</f>
        <v>178</v>
      </c>
      <c r="B190" s="123" t="str">
        <f>'Бланк заказа с НДС'!B185</f>
        <v>ТЛТ00012958</v>
      </c>
      <c r="C190" s="123" t="str">
        <f>'Бланк заказа с НДС'!F185</f>
        <v>906-589</v>
      </c>
      <c r="D190" s="123" t="str">
        <f>'Бланк заказа с НДС'!G185</f>
        <v>C40R133414029</v>
      </c>
      <c r="E190" s="123" t="str">
        <f>'Бланк заказа с НДС'!H185</f>
        <v>о</v>
      </c>
      <c r="F190" s="123">
        <f>'Бланк заказа с НДС'!I185</f>
        <v>4630017780631</v>
      </c>
      <c r="G190" s="123" t="str">
        <f>'Бланк заказа с НДС'!K185</f>
        <v>906-589</v>
      </c>
      <c r="H190" s="123" t="str">
        <f>'Бланк заказа с НДС'!L185</f>
        <v>906-589 Комплект Шарниров ГАЗ C40R13-3414029</v>
      </c>
      <c r="I190" s="124">
        <f>'Бланк заказа с НДС'!N185/1.22</f>
        <v>4337.5</v>
      </c>
      <c r="J190" s="124">
        <f>'Бланк заказа с НДС'!N185</f>
        <v>5291.75</v>
      </c>
      <c r="K190" s="124">
        <f t="shared" ref="K190:L190" si="44">J190*1.1</f>
        <v>5820.9250000000002</v>
      </c>
      <c r="L190" s="124">
        <f t="shared" si="44"/>
        <v>6403.0175000000008</v>
      </c>
      <c r="M190" s="124">
        <f t="shared" si="31"/>
        <v>8644.0736250000009</v>
      </c>
      <c r="N190" s="43"/>
      <c r="O190" s="43"/>
    </row>
    <row r="191" spans="1:18" s="117" customFormat="1" ht="15.75" x14ac:dyDescent="0.2">
      <c r="A191" s="213">
        <f>_xlfn.AGGREGATE(3,3,$B$11:B191)</f>
        <v>178</v>
      </c>
      <c r="B191" s="214"/>
      <c r="C191" s="214" t="str">
        <f>'Бланк заказа с НДС'!F186</f>
        <v>ИНОМАРКА</v>
      </c>
      <c r="D191" s="214">
        <f>'Бланк заказа с НДС'!G186</f>
        <v>0</v>
      </c>
      <c r="E191" s="214">
        <f>'Бланк заказа с НДС'!H186</f>
        <v>0</v>
      </c>
      <c r="F191" s="214">
        <f>'Бланк заказа с НДС'!I186</f>
        <v>0</v>
      </c>
      <c r="G191" s="214">
        <f>'Бланк заказа с НДС'!K186</f>
        <v>0</v>
      </c>
      <c r="H191" s="214">
        <f>'Бланк заказа с НДС'!L186</f>
        <v>0</v>
      </c>
      <c r="I191" s="215">
        <f>'Бланк заказа с НДС'!N186/1.22</f>
        <v>0</v>
      </c>
      <c r="J191" s="215">
        <f>'Бланк заказа с НДС'!N186</f>
        <v>0</v>
      </c>
      <c r="K191" s="215">
        <f t="shared" ref="K191:L191" si="45">J191*1.1</f>
        <v>0</v>
      </c>
      <c r="L191" s="215">
        <f t="shared" si="45"/>
        <v>0</v>
      </c>
      <c r="M191" s="216">
        <f t="shared" si="31"/>
        <v>0</v>
      </c>
      <c r="N191" s="43"/>
      <c r="O191" s="43"/>
      <c r="P191" s="52"/>
      <c r="Q191" s="52"/>
      <c r="R191" s="52"/>
    </row>
    <row r="192" spans="1:18" s="52" customFormat="1" ht="15.75" x14ac:dyDescent="0.2">
      <c r="A192" s="122">
        <f>_xlfn.AGGREGATE(3,3,$B$11:B192)</f>
        <v>179</v>
      </c>
      <c r="B192" s="123" t="str">
        <f>'Бланк заказа с НДС'!B187</f>
        <v>ТЛТ00018612</v>
      </c>
      <c r="C192" s="123" t="str">
        <f>'Бланк заказа с НДС'!F187</f>
        <v>906-718</v>
      </c>
      <c r="D192" s="123" t="str">
        <f>'Бланк заказа с НДС'!G187</f>
        <v>441263507R</v>
      </c>
      <c r="E192" s="123" t="str">
        <f>'Бланк заказа с НДС'!H187</f>
        <v>и</v>
      </c>
      <c r="F192" s="123">
        <f>'Бланк заказа с НДС'!I187</f>
        <v>4650017903915</v>
      </c>
      <c r="G192" s="123" t="str">
        <f>'Бланк заказа с НДС'!K187</f>
        <v>906-718</v>
      </c>
      <c r="H192" s="123" t="str">
        <f>'Бланк заказа с НДС'!L187</f>
        <v>906-718 Цилиндр заднего тормоза Lada Largus 22мм 441263507R</v>
      </c>
      <c r="I192" s="124">
        <f>'Бланк заказа с НДС'!N187/1.22</f>
        <v>402.5</v>
      </c>
      <c r="J192" s="124">
        <f>'Бланк заказа с НДС'!N187</f>
        <v>491.05</v>
      </c>
      <c r="K192" s="124">
        <f t="shared" ref="K192:L192" si="46">J192*1.1</f>
        <v>540.15500000000009</v>
      </c>
      <c r="L192" s="124">
        <f t="shared" si="46"/>
        <v>594.17050000000017</v>
      </c>
      <c r="M192" s="124">
        <f t="shared" si="31"/>
        <v>802.13017500000024</v>
      </c>
      <c r="N192" s="43"/>
      <c r="O192" s="43"/>
    </row>
    <row r="193" spans="1:18" s="52" customFormat="1" ht="15.75" x14ac:dyDescent="0.2">
      <c r="A193" s="122">
        <f>_xlfn.AGGREGATE(3,3,$B$11:B193)</f>
        <v>180</v>
      </c>
      <c r="B193" s="123" t="str">
        <f>'Бланк заказа с НДС'!B188</f>
        <v>ТЛТ00018666</v>
      </c>
      <c r="C193" s="123" t="str">
        <f>'Бланк заказа с НДС'!F188</f>
        <v>906-719</v>
      </c>
      <c r="D193" s="123">
        <f>'Бланк заказа с НДС'!G188</f>
        <v>8450076671</v>
      </c>
      <c r="E193" s="123" t="str">
        <f>'Бланк заказа с НДС'!H188</f>
        <v>з</v>
      </c>
      <c r="F193" s="123">
        <f>'Бланк заказа с НДС'!I188</f>
        <v>4650017903922</v>
      </c>
      <c r="G193" s="123" t="str">
        <f>'Бланк заказа с НДС'!K188</f>
        <v>906-719</v>
      </c>
      <c r="H193" s="123" t="str">
        <f>'Бланк заказа с НДС'!L188</f>
        <v>906-719 Цилиндр заднего тормоза Lada Vesta 8450076671</v>
      </c>
      <c r="I193" s="124">
        <f>'Бланк заказа с НДС'!N188/1.22</f>
        <v>380</v>
      </c>
      <c r="J193" s="124">
        <f>'Бланк заказа с НДС'!N188</f>
        <v>463.6</v>
      </c>
      <c r="K193" s="124">
        <f t="shared" ref="K193:L193" si="47">J193*1.1</f>
        <v>509.96000000000009</v>
      </c>
      <c r="L193" s="124">
        <f t="shared" si="47"/>
        <v>560.95600000000013</v>
      </c>
      <c r="M193" s="124">
        <f t="shared" si="31"/>
        <v>757.29060000000027</v>
      </c>
      <c r="N193" s="43"/>
      <c r="O193" s="43"/>
    </row>
    <row r="194" spans="1:18" s="52" customFormat="1" ht="16.5" customHeight="1" x14ac:dyDescent="0.2">
      <c r="A194" s="122">
        <f>_xlfn.AGGREGATE(3,3,$B$11:B194)</f>
        <v>181</v>
      </c>
      <c r="B194" s="123" t="str">
        <f>'Бланк заказа с НДС'!B189</f>
        <v>ТЛТ00018667</v>
      </c>
      <c r="C194" s="123" t="str">
        <f>'Бланк заказа с НДС'!F189</f>
        <v>906-720</v>
      </c>
      <c r="D194" s="123" t="str">
        <f>'Бланк заказа с НДС'!G189</f>
        <v xml:space="preserve">441006424R </v>
      </c>
      <c r="E194" s="123" t="str">
        <f>'Бланк заказа с НДС'!H189</f>
        <v>и</v>
      </c>
      <c r="F194" s="123">
        <f>'Бланк заказа с НДС'!I189</f>
        <v>4650017903939</v>
      </c>
      <c r="G194" s="123" t="str">
        <f>'Бланк заказа с НДС'!K189</f>
        <v>906-720</v>
      </c>
      <c r="H194" s="123" t="str">
        <f>'Бланк заказа с НДС'!L189</f>
        <v>906-720 Цилиндр заднего тормоза Renault Logan 17мм 441006424R</v>
      </c>
      <c r="I194" s="124">
        <f>'Бланк заказа с НДС'!N189/1.22</f>
        <v>310</v>
      </c>
      <c r="J194" s="124">
        <f>'Бланк заказа с НДС'!N189</f>
        <v>378.2</v>
      </c>
      <c r="K194" s="124">
        <f t="shared" ref="K194:L194" si="48">J194*1.1</f>
        <v>416.02000000000004</v>
      </c>
      <c r="L194" s="124">
        <f t="shared" si="48"/>
        <v>457.62200000000007</v>
      </c>
      <c r="M194" s="124">
        <f t="shared" si="31"/>
        <v>617.78970000000015</v>
      </c>
      <c r="N194" s="43"/>
      <c r="O194" s="43"/>
    </row>
    <row r="195" spans="1:18" s="52" customFormat="1" ht="17.25" customHeight="1" x14ac:dyDescent="0.2">
      <c r="A195" s="122">
        <f>_xlfn.AGGREGATE(3,3,$B$11:B195)</f>
        <v>182</v>
      </c>
      <c r="B195" s="123" t="str">
        <f>'Бланк заказа с НДС'!B190</f>
        <v>ТЛТ00018669</v>
      </c>
      <c r="C195" s="123" t="str">
        <f>'Бланк заказа с НДС'!F190</f>
        <v>906-721</v>
      </c>
      <c r="D195" s="123">
        <f>'Бланк заказа с НДС'!G190</f>
        <v>7701047838</v>
      </c>
      <c r="E195" s="123" t="str">
        <f>'Бланк заказа с НДС'!H190</f>
        <v>и</v>
      </c>
      <c r="F195" s="123">
        <f>'Бланк заказа с НДС'!I190</f>
        <v>4650017903946</v>
      </c>
      <c r="G195" s="123" t="str">
        <f>'Бланк заказа с НДС'!K190</f>
        <v>906-721</v>
      </c>
      <c r="H195" s="123" t="str">
        <f>'Бланк заказа с НДС'!L190</f>
        <v>906-721 Цилиндр заднего тормоза Lada X-Ray 17мм 7701047838</v>
      </c>
      <c r="I195" s="124">
        <f>'Бланк заказа с НДС'!N190/1.22</f>
        <v>400</v>
      </c>
      <c r="J195" s="124">
        <f>'Бланк заказа с НДС'!N190</f>
        <v>488</v>
      </c>
      <c r="K195" s="124">
        <f t="shared" ref="K195:L195" si="49">J195*1.1</f>
        <v>536.80000000000007</v>
      </c>
      <c r="L195" s="124">
        <f t="shared" si="49"/>
        <v>590.48000000000013</v>
      </c>
      <c r="M195" s="124">
        <f t="shared" si="31"/>
        <v>797.14800000000025</v>
      </c>
      <c r="N195" s="43"/>
      <c r="O195" s="43"/>
    </row>
    <row r="196" spans="1:18" s="52" customFormat="1" ht="15.75" x14ac:dyDescent="0.2">
      <c r="A196" s="122">
        <f>_xlfn.AGGREGATE(3,3,$B$11:B196)</f>
        <v>183</v>
      </c>
      <c r="B196" s="123" t="str">
        <f>'Бланк заказа с НДС'!B191</f>
        <v>ТЛТ00018670</v>
      </c>
      <c r="C196" s="123" t="str">
        <f>'Бланк заказа с НДС'!F191</f>
        <v>906-722</v>
      </c>
      <c r="D196" s="123" t="str">
        <f>'Бланк заказа с НДС'!G191</f>
        <v>441003419R</v>
      </c>
      <c r="E196" s="123" t="str">
        <f>'Бланк заказа с НДС'!H191</f>
        <v>и</v>
      </c>
      <c r="F196" s="123">
        <f>'Бланк заказа с НДС'!I191</f>
        <v>4650017903953</v>
      </c>
      <c r="G196" s="123" t="str">
        <f>'Бланк заказа с НДС'!K191</f>
        <v>906-722</v>
      </c>
      <c r="H196" s="123" t="str">
        <f>'Бланк заказа с НДС'!L191</f>
        <v>906-722 Цилиндр заднего тормоза правый Renault 22мм 441003419R</v>
      </c>
      <c r="I196" s="124">
        <f>'Бланк заказа с НДС'!N191/1.22</f>
        <v>390</v>
      </c>
      <c r="J196" s="124">
        <f>'Бланк заказа с НДС'!N191</f>
        <v>475.8</v>
      </c>
      <c r="K196" s="124">
        <f t="shared" ref="K196:L196" si="50">J196*1.1</f>
        <v>523.38000000000011</v>
      </c>
      <c r="L196" s="124">
        <f t="shared" si="50"/>
        <v>575.71800000000019</v>
      </c>
      <c r="M196" s="124">
        <f t="shared" si="31"/>
        <v>777.21930000000032</v>
      </c>
      <c r="N196" s="43"/>
      <c r="O196" s="43"/>
    </row>
    <row r="197" spans="1:18" s="52" customFormat="1" ht="15.75" x14ac:dyDescent="0.2">
      <c r="A197" s="122">
        <f>_xlfn.AGGREGATE(3,3,$B$11:B197)</f>
        <v>184</v>
      </c>
      <c r="B197" s="123" t="str">
        <f>'Бланк заказа с НДС'!B192</f>
        <v>ТЛТ00018671</v>
      </c>
      <c r="C197" s="123" t="str">
        <f>'Бланк заказа с НДС'!F192</f>
        <v>906-723</v>
      </c>
      <c r="D197" s="123" t="str">
        <f>'Бланк заказа с НДС'!G192</f>
        <v xml:space="preserve">441008001R </v>
      </c>
      <c r="E197" s="123" t="str">
        <f>'Бланк заказа с НДС'!H192</f>
        <v>и</v>
      </c>
      <c r="F197" s="123">
        <f>'Бланк заказа с НДС'!I192</f>
        <v>4650017903960</v>
      </c>
      <c r="G197" s="123" t="str">
        <f>'Бланк заказа с НДС'!K192</f>
        <v>906-723</v>
      </c>
      <c r="H197" s="123" t="str">
        <f>'Бланк заказа с НДС'!L192</f>
        <v>906-723 Цилиндр заднего тормоза левый Renault 22мм 441008001R</v>
      </c>
      <c r="I197" s="124">
        <f>'Бланк заказа с НДС'!N192/1.22</f>
        <v>390</v>
      </c>
      <c r="J197" s="124">
        <f>'Бланк заказа с НДС'!N192</f>
        <v>475.8</v>
      </c>
      <c r="K197" s="124">
        <f t="shared" ref="K197:L197" si="51">J197*1.1</f>
        <v>523.38000000000011</v>
      </c>
      <c r="L197" s="124">
        <f t="shared" si="51"/>
        <v>575.71800000000019</v>
      </c>
      <c r="M197" s="124">
        <f t="shared" si="31"/>
        <v>777.21930000000032</v>
      </c>
      <c r="N197" s="43"/>
      <c r="O197" s="43"/>
    </row>
    <row r="198" spans="1:18" s="52" customFormat="1" ht="15.75" x14ac:dyDescent="0.2">
      <c r="A198" s="122">
        <f>_xlfn.AGGREGATE(3,3,$B$11:B198)</f>
        <v>185</v>
      </c>
      <c r="B198" s="123" t="str">
        <f>'Бланк заказа с НДС'!B193</f>
        <v>ТЛТ00018672</v>
      </c>
      <c r="C198" s="123" t="str">
        <f>'Бланк заказа с НДС'!F193</f>
        <v>906-724</v>
      </c>
      <c r="D198" s="123" t="str">
        <f>'Бланк заказа с НДС'!G193</f>
        <v>441006176R</v>
      </c>
      <c r="E198" s="123" t="str">
        <f>'Бланк заказа с НДС'!H193</f>
        <v>и</v>
      </c>
      <c r="F198" s="123">
        <f>'Бланк заказа с НДС'!I193</f>
        <v>4650017903977</v>
      </c>
      <c r="G198" s="123" t="str">
        <f>'Бланк заказа с НДС'!K193</f>
        <v>906-724</v>
      </c>
      <c r="H198" s="123" t="str">
        <f>'Бланк заказа с НДС'!L193</f>
        <v>906-724 Цилиндр заднего тормоза правый Renault 19мм 441006176R</v>
      </c>
      <c r="I198" s="124">
        <f>'Бланк заказа с НДС'!N193/1.22</f>
        <v>480.00000000000006</v>
      </c>
      <c r="J198" s="124">
        <f>'Бланк заказа с НДС'!N193</f>
        <v>585.6</v>
      </c>
      <c r="K198" s="124">
        <f t="shared" ref="K198:L198" si="52">J198*1.1</f>
        <v>644.16000000000008</v>
      </c>
      <c r="L198" s="124">
        <f t="shared" si="52"/>
        <v>708.57600000000014</v>
      </c>
      <c r="M198" s="124">
        <f t="shared" si="31"/>
        <v>956.5776000000003</v>
      </c>
      <c r="N198" s="43"/>
      <c r="O198" s="43"/>
    </row>
    <row r="199" spans="1:18" s="52" customFormat="1" ht="19.5" customHeight="1" x14ac:dyDescent="0.2">
      <c r="A199" s="122">
        <f>_xlfn.AGGREGATE(3,3,$B$11:B199)</f>
        <v>186</v>
      </c>
      <c r="B199" s="123" t="str">
        <f>'Бланк заказа с НДС'!B194</f>
        <v>ТЛТ00018673</v>
      </c>
      <c r="C199" s="123" t="str">
        <f>'Бланк заказа с НДС'!F194</f>
        <v>906-725</v>
      </c>
      <c r="D199" s="123" t="str">
        <f>'Бланк заказа с НДС'!G194</f>
        <v>441004731R</v>
      </c>
      <c r="E199" s="123" t="str">
        <f>'Бланк заказа с НДС'!H194</f>
        <v>и</v>
      </c>
      <c r="F199" s="123">
        <f>'Бланк заказа с НДС'!I194</f>
        <v>4650017903984</v>
      </c>
      <c r="G199" s="123" t="str">
        <f>'Бланк заказа с НДС'!K194</f>
        <v>906-725</v>
      </c>
      <c r="H199" s="123" t="str">
        <f>'Бланк заказа с НДС'!L194</f>
        <v>906-725 Цилиндр заднего тормоза левый Renault 19мм 441004731R</v>
      </c>
      <c r="I199" s="124">
        <f>'Бланк заказа с НДС'!N194/1.22</f>
        <v>480.00000000000006</v>
      </c>
      <c r="J199" s="124">
        <f>'Бланк заказа с НДС'!N194</f>
        <v>585.6</v>
      </c>
      <c r="K199" s="124">
        <f t="shared" ref="K199:L199" si="53">J199*1.1</f>
        <v>644.16000000000008</v>
      </c>
      <c r="L199" s="124">
        <f t="shared" si="53"/>
        <v>708.57600000000014</v>
      </c>
      <c r="M199" s="124">
        <f t="shared" si="31"/>
        <v>956.5776000000003</v>
      </c>
      <c r="N199" s="43"/>
      <c r="O199" s="43"/>
      <c r="R199" s="118"/>
    </row>
    <row r="200" spans="1:18" s="52" customFormat="1" ht="15.75" x14ac:dyDescent="0.2">
      <c r="A200" s="122">
        <f>_xlfn.AGGREGATE(3,3,$B$11:B200)</f>
        <v>187</v>
      </c>
      <c r="B200" s="123" t="str">
        <f>'Бланк заказа с НДС'!B195</f>
        <v>ТЛТ00018674</v>
      </c>
      <c r="C200" s="123" t="str">
        <f>'Бланк заказа с НДС'!F195</f>
        <v>906-726</v>
      </c>
      <c r="D200" s="123">
        <f>'Бланк заказа с НДС'!G195</f>
        <v>6001549707</v>
      </c>
      <c r="E200" s="123" t="str">
        <f>'Бланк заказа с НДС'!H195</f>
        <v>и</v>
      </c>
      <c r="F200" s="123">
        <f>'Бланк заказа с НДС'!I195</f>
        <v>4650017903991</v>
      </c>
      <c r="G200" s="123" t="str">
        <f>'Бланк заказа с НДС'!K195</f>
        <v>906-726</v>
      </c>
      <c r="H200" s="123" t="str">
        <f>'Бланк заказа с НДС'!L195</f>
        <v>906-726 Цилиндр заднего тормоза 19мм 6001549707</v>
      </c>
      <c r="I200" s="124">
        <f>'Бланк заказа с НДС'!N195/1.22</f>
        <v>415.82786885245901</v>
      </c>
      <c r="J200" s="124">
        <f>'Бланк заказа с НДС'!N195</f>
        <v>507.31</v>
      </c>
      <c r="K200" s="124">
        <f t="shared" ref="K200:L200" si="54">J200*1.1</f>
        <v>558.04100000000005</v>
      </c>
      <c r="L200" s="124">
        <f t="shared" si="54"/>
        <v>613.84510000000012</v>
      </c>
      <c r="M200" s="124">
        <f t="shared" si="31"/>
        <v>828.69088500000021</v>
      </c>
      <c r="N200" s="43"/>
      <c r="O200" s="43"/>
    </row>
    <row r="201" spans="1:18" s="117" customFormat="1" ht="15.75" x14ac:dyDescent="0.2">
      <c r="A201" s="213">
        <f>_xlfn.AGGREGATE(3,3,$B$11:B201)</f>
        <v>187</v>
      </c>
      <c r="B201" s="214"/>
      <c r="C201" s="214" t="str">
        <f>'Бланк заказа с НДС'!F196</f>
        <v>GENERAL MOTORS</v>
      </c>
      <c r="D201" s="214">
        <f>'Бланк заказа с НДС'!G196</f>
        <v>0</v>
      </c>
      <c r="E201" s="214">
        <f>'Бланк заказа с НДС'!H196</f>
        <v>0</v>
      </c>
      <c r="F201" s="214">
        <f>'Бланк заказа с НДС'!I196</f>
        <v>0</v>
      </c>
      <c r="G201" s="214">
        <f>'Бланк заказа с НДС'!K196</f>
        <v>0</v>
      </c>
      <c r="H201" s="214">
        <f>'Бланк заказа с НДС'!L196</f>
        <v>0</v>
      </c>
      <c r="I201" s="215">
        <f>'Бланк заказа с НДС'!N196/1.22</f>
        <v>0</v>
      </c>
      <c r="J201" s="215">
        <f>'Бланк заказа с НДС'!N196</f>
        <v>0</v>
      </c>
      <c r="K201" s="215">
        <f t="shared" ref="K201:L201" si="55">J201*1.1</f>
        <v>0</v>
      </c>
      <c r="L201" s="215">
        <f t="shared" si="55"/>
        <v>0</v>
      </c>
      <c r="M201" s="216">
        <f t="shared" si="31"/>
        <v>0</v>
      </c>
      <c r="N201" s="43"/>
      <c r="O201" s="43"/>
      <c r="P201" s="52"/>
      <c r="Q201" s="52"/>
      <c r="R201" s="52"/>
    </row>
    <row r="202" spans="1:18" s="118" customFormat="1" ht="21" customHeight="1" x14ac:dyDescent="0.2">
      <c r="A202" s="122">
        <f>_xlfn.AGGREGATE(3,3,$B$11:B202)</f>
        <v>188</v>
      </c>
      <c r="B202" s="123" t="str">
        <f>'Бланк заказа с НДС'!B197</f>
        <v>ТЛТ00004628</v>
      </c>
      <c r="C202" s="123" t="str">
        <f>'Бланк заказа с НДС'!F197</f>
        <v>906-345</v>
      </c>
      <c r="D202" s="123" t="str">
        <f>'Бланк заказа с НДС'!G197</f>
        <v>94788122</v>
      </c>
      <c r="E202" s="123" t="str">
        <f>'Бланк заказа с НДС'!H197</f>
        <v>и</v>
      </c>
      <c r="F202" s="123">
        <f>'Бланк заказа с НДС'!I197</f>
        <v>1802008221055</v>
      </c>
      <c r="G202" s="123" t="str">
        <f>'Бланк заказа с НДС'!K197</f>
        <v>906-345</v>
      </c>
      <c r="H202" s="123" t="str">
        <f>'Бланк заказа с НДС'!L197</f>
        <v>906-345 Шаровая опора передней подвески Chevrolet Lanos   94788122</v>
      </c>
      <c r="I202" s="124">
        <f>'Бланк заказа с НДС'!N197/1.22</f>
        <v>340</v>
      </c>
      <c r="J202" s="124">
        <f>'Бланк заказа с НДС'!N197</f>
        <v>414.8</v>
      </c>
      <c r="K202" s="124">
        <f t="shared" ref="K202:L202" si="56">J202*1.1</f>
        <v>456.28000000000003</v>
      </c>
      <c r="L202" s="124">
        <f t="shared" si="56"/>
        <v>501.90800000000007</v>
      </c>
      <c r="M202" s="124">
        <f t="shared" si="31"/>
        <v>677.57580000000019</v>
      </c>
      <c r="N202" s="43"/>
      <c r="O202" s="43"/>
      <c r="P202" s="52"/>
      <c r="Q202" s="52"/>
      <c r="R202" s="52"/>
    </row>
    <row r="203" spans="1:18" s="52" customFormat="1" ht="36" customHeight="1" x14ac:dyDescent="0.2">
      <c r="A203" s="122">
        <f>_xlfn.AGGREGATE(3,3,$B$11:B203)</f>
        <v>189</v>
      </c>
      <c r="B203" s="123" t="str">
        <f>'Бланк заказа с НДС'!B198</f>
        <v>ТЛТ00004419</v>
      </c>
      <c r="C203" s="123" t="str">
        <f>'Бланк заказа с НДС'!F198</f>
        <v>906-346</v>
      </c>
      <c r="D203" s="123" t="str">
        <f>'Бланк заказа с НДС'!G198</f>
        <v>96275019</v>
      </c>
      <c r="E203" s="123" t="str">
        <f>'Бланк заказа с НДС'!H198</f>
        <v>и</v>
      </c>
      <c r="F203" s="123">
        <f>'Бланк заказа с НДС'!I198</f>
        <v>1802008221062</v>
      </c>
      <c r="G203" s="123" t="str">
        <f>'Бланк заказа с НДС'!K198</f>
        <v>906-346</v>
      </c>
      <c r="H203" s="123" t="str">
        <f>'Бланк заказа с НДС'!L198</f>
        <v>906-346 Рулевой наконечник наружный правый Chevrolet Lanos   96275019</v>
      </c>
      <c r="I203" s="124">
        <f>'Бланк заказа с НДС'!N198/1.22</f>
        <v>303.32786885245901</v>
      </c>
      <c r="J203" s="124">
        <f>'Бланк заказа с НДС'!N198</f>
        <v>370.06</v>
      </c>
      <c r="K203" s="124">
        <f t="shared" ref="K203:L203" si="57">J203*1.1</f>
        <v>407.06600000000003</v>
      </c>
      <c r="L203" s="124">
        <f t="shared" si="57"/>
        <v>447.77260000000007</v>
      </c>
      <c r="M203" s="124">
        <f t="shared" si="31"/>
        <v>604.49301000000014</v>
      </c>
      <c r="N203" s="43"/>
      <c r="O203" s="43"/>
    </row>
    <row r="204" spans="1:18" s="115" customFormat="1" ht="36" customHeight="1" x14ac:dyDescent="0.2">
      <c r="A204" s="122">
        <f>_xlfn.AGGREGATE(3,3,$B$11:B204)</f>
        <v>190</v>
      </c>
      <c r="B204" s="123" t="str">
        <f>'Бланк заказа с НДС'!B199</f>
        <v>ТЛТ00004423</v>
      </c>
      <c r="C204" s="123" t="str">
        <f>'Бланк заказа с НДС'!F199</f>
        <v>906-347</v>
      </c>
      <c r="D204" s="123" t="str">
        <f>'Бланк заказа с НДС'!G199</f>
        <v>96275018</v>
      </c>
      <c r="E204" s="123" t="str">
        <f>'Бланк заказа с НДС'!H199</f>
        <v>и</v>
      </c>
      <c r="F204" s="123">
        <f>'Бланк заказа с НДС'!I199</f>
        <v>1802008221079</v>
      </c>
      <c r="G204" s="123" t="str">
        <f>'Бланк заказа с НДС'!K199</f>
        <v>906-347</v>
      </c>
      <c r="H204" s="123" t="str">
        <f>'Бланк заказа с НДС'!L199</f>
        <v>906-347 Рулевой наконечник наружный левый Chevrolet Lanos   96275018</v>
      </c>
      <c r="I204" s="124">
        <f>'Бланк заказа с НДС'!N199/1.22</f>
        <v>303.32786885245901</v>
      </c>
      <c r="J204" s="124">
        <f>'Бланк заказа с НДС'!N199</f>
        <v>370.06</v>
      </c>
      <c r="K204" s="124">
        <f t="shared" ref="K204:L204" si="58">J204*1.1</f>
        <v>407.06600000000003</v>
      </c>
      <c r="L204" s="124">
        <f t="shared" si="58"/>
        <v>447.77260000000007</v>
      </c>
      <c r="M204" s="124">
        <f t="shared" si="31"/>
        <v>604.49301000000014</v>
      </c>
      <c r="N204" s="43"/>
      <c r="O204" s="43"/>
      <c r="P204" s="52"/>
      <c r="Q204" s="52"/>
      <c r="R204" s="52"/>
    </row>
    <row r="205" spans="1:18" s="52" customFormat="1" ht="21" customHeight="1" x14ac:dyDescent="0.2">
      <c r="A205" s="122">
        <f>_xlfn.AGGREGATE(3,3,$B$11:B205)</f>
        <v>191</v>
      </c>
      <c r="B205" s="123" t="str">
        <f>'Бланк заказа с НДС'!B200</f>
        <v>ТЛТ00004446</v>
      </c>
      <c r="C205" s="123" t="str">
        <f>'Бланк заказа с НДС'!F200</f>
        <v xml:space="preserve">906-400 </v>
      </c>
      <c r="D205" s="123">
        <f>'Бланк заказа с НДС'!G200</f>
        <v>96403099</v>
      </c>
      <c r="E205" s="123" t="str">
        <f>'Бланк заказа с НДС'!H200</f>
        <v>и</v>
      </c>
      <c r="F205" s="123">
        <f>'Бланк заказа с НДС'!I200</f>
        <v>1902008221939</v>
      </c>
      <c r="G205" s="123" t="str">
        <f>'Бланк заказа с НДС'!K200</f>
        <v>906-400</v>
      </c>
      <c r="H205" s="123" t="str">
        <f>'Бланк заказа с НДС'!L200</f>
        <v>906-400 Стойка стабилизатора передней подвески левая Chevrolet Lacetti   96403099</v>
      </c>
      <c r="I205" s="124">
        <f>'Бланк заказа с НДС'!N200/1.22</f>
        <v>245</v>
      </c>
      <c r="J205" s="124">
        <f>'Бланк заказа с НДС'!N200</f>
        <v>298.89999999999998</v>
      </c>
      <c r="K205" s="124">
        <f t="shared" ref="K205:L205" si="59">J205*1.1</f>
        <v>328.79</v>
      </c>
      <c r="L205" s="124">
        <f t="shared" si="59"/>
        <v>361.66900000000004</v>
      </c>
      <c r="M205" s="124">
        <f t="shared" si="31"/>
        <v>488.25315000000006</v>
      </c>
      <c r="N205" s="43"/>
      <c r="O205" s="43"/>
    </row>
    <row r="206" spans="1:18" s="52" customFormat="1" ht="21" customHeight="1" x14ac:dyDescent="0.2">
      <c r="A206" s="122">
        <f>_xlfn.AGGREGATE(3,3,$B$11:B206)</f>
        <v>192</v>
      </c>
      <c r="B206" s="123" t="str">
        <f>'Бланк заказа с НДС'!B201</f>
        <v>ТЛТ00004448</v>
      </c>
      <c r="C206" s="123" t="str">
        <f>'Бланк заказа с НДС'!F201</f>
        <v xml:space="preserve">906-401 </v>
      </c>
      <c r="D206" s="123">
        <f>'Бланк заказа с НДС'!G201</f>
        <v>96403100</v>
      </c>
      <c r="E206" s="123" t="str">
        <f>'Бланк заказа с НДС'!H201</f>
        <v>и</v>
      </c>
      <c r="F206" s="123">
        <f>'Бланк заказа с НДС'!I201</f>
        <v>1902008221946</v>
      </c>
      <c r="G206" s="123" t="str">
        <f>'Бланк заказа с НДС'!K201</f>
        <v>906-401</v>
      </c>
      <c r="H206" s="123" t="str">
        <f>'Бланк заказа с НДС'!L201</f>
        <v>906-401 Стойка стабилизатора передней подвески правая Chevrolet Lacetti   96403100</v>
      </c>
      <c r="I206" s="124">
        <f>'Бланк заказа с НДС'!N201/1.22</f>
        <v>245</v>
      </c>
      <c r="J206" s="124">
        <f>'Бланк заказа с НДС'!N201</f>
        <v>298.89999999999998</v>
      </c>
      <c r="K206" s="124">
        <f t="shared" ref="K206:L206" si="60">J206*1.1</f>
        <v>328.79</v>
      </c>
      <c r="L206" s="124">
        <f t="shared" si="60"/>
        <v>361.66900000000004</v>
      </c>
      <c r="M206" s="124">
        <f t="shared" si="31"/>
        <v>488.25315000000006</v>
      </c>
      <c r="N206" s="43"/>
      <c r="O206" s="43"/>
    </row>
    <row r="207" spans="1:18" s="52" customFormat="1" ht="21" customHeight="1" x14ac:dyDescent="0.2">
      <c r="A207" s="122">
        <f>_xlfn.AGGREGATE(3,3,$B$11:B207)</f>
        <v>193</v>
      </c>
      <c r="B207" s="123" t="str">
        <f>'Бланк заказа с НДС'!B202</f>
        <v>ТЛТ00004450</v>
      </c>
      <c r="C207" s="123" t="str">
        <f>'Бланк заказа с НДС'!F202</f>
        <v>906-402</v>
      </c>
      <c r="D207" s="123">
        <f>'Бланк заказа с НДС'!G202</f>
        <v>96490218</v>
      </c>
      <c r="E207" s="123" t="str">
        <f>'Бланк заказа с НДС'!H202</f>
        <v>и</v>
      </c>
      <c r="F207" s="123">
        <f>'Бланк заказа с НДС'!I202</f>
        <v>1902008221953</v>
      </c>
      <c r="G207" s="123" t="str">
        <f>'Бланк заказа с НДС'!K202</f>
        <v>906-402</v>
      </c>
      <c r="H207" s="123" t="str">
        <f>'Бланк заказа с НДС'!L202</f>
        <v>906-402 Шаровая опора Chevrolet Lacetti   96490218</v>
      </c>
      <c r="I207" s="124">
        <f>'Бланк заказа с НДС'!N202/1.22</f>
        <v>275</v>
      </c>
      <c r="J207" s="124">
        <f>'Бланк заказа с НДС'!N202</f>
        <v>335.5</v>
      </c>
      <c r="K207" s="124">
        <f t="shared" ref="K207:L207" si="61">J207*1.1</f>
        <v>369.05</v>
      </c>
      <c r="L207" s="124">
        <f t="shared" si="61"/>
        <v>405.95500000000004</v>
      </c>
      <c r="M207" s="124">
        <f t="shared" si="31"/>
        <v>548.03925000000004</v>
      </c>
      <c r="N207" s="43"/>
      <c r="O207" s="43"/>
    </row>
    <row r="208" spans="1:18" s="52" customFormat="1" ht="21" customHeight="1" x14ac:dyDescent="0.2">
      <c r="A208" s="122">
        <f>_xlfn.AGGREGATE(3,3,$B$11:B208)</f>
        <v>194</v>
      </c>
      <c r="B208" s="123" t="str">
        <f>'Бланк заказа с НДС'!B203</f>
        <v>ТЛТ00004456</v>
      </c>
      <c r="C208" s="123" t="str">
        <f>'Бланк заказа с НДС'!F203</f>
        <v xml:space="preserve">906-372 </v>
      </c>
      <c r="D208" s="123">
        <f>'Бланк заказа с НДС'!G203</f>
        <v>96273760</v>
      </c>
      <c r="E208" s="123" t="str">
        <f>'Бланк заказа с НДС'!H203</f>
        <v>и</v>
      </c>
      <c r="F208" s="123">
        <f>'Бланк заказа с НДС'!I203</f>
        <v>1902008221656</v>
      </c>
      <c r="G208" s="123" t="str">
        <f>'Бланк заказа с НДС'!K203</f>
        <v>906-372</v>
      </c>
      <c r="H208" s="123" t="str">
        <f>'Бланк заказа с НДС'!L203</f>
        <v>906-372 Шарнир равных угловых скоростей 1,4/1,6/1,8 Chevrolet Lacetti</v>
      </c>
      <c r="I208" s="124">
        <f>'Бланк заказа с НДС'!N203/1.22</f>
        <v>1000</v>
      </c>
      <c r="J208" s="124">
        <f>'Бланк заказа с НДС'!N203</f>
        <v>1220</v>
      </c>
      <c r="K208" s="124">
        <f t="shared" ref="K208:L208" si="62">J208*1.1</f>
        <v>1342</v>
      </c>
      <c r="L208" s="124">
        <f t="shared" si="62"/>
        <v>1476.2</v>
      </c>
      <c r="M208" s="124">
        <f t="shared" si="31"/>
        <v>1992.8700000000001</v>
      </c>
      <c r="N208" s="43"/>
      <c r="O208" s="43"/>
    </row>
    <row r="209" spans="1:18" s="52" customFormat="1" ht="21" customHeight="1" x14ac:dyDescent="0.2">
      <c r="A209" s="122">
        <f>_xlfn.AGGREGATE(3,3,$B$11:B209)</f>
        <v>195</v>
      </c>
      <c r="B209" s="123" t="str">
        <f>'Бланк заказа с НДС'!B204</f>
        <v>ТЛТ00004458</v>
      </c>
      <c r="C209" s="123" t="str">
        <f>'Бланк заказа с НДС'!F204</f>
        <v xml:space="preserve">906-373 </v>
      </c>
      <c r="D209" s="123">
        <f>'Бланк заказа с НДС'!G204</f>
        <v>96391550</v>
      </c>
      <c r="E209" s="123" t="str">
        <f>'Бланк заказа с НДС'!H204</f>
        <v>и</v>
      </c>
      <c r="F209" s="123">
        <f>'Бланк заказа с НДС'!I204</f>
        <v>1902008221663</v>
      </c>
      <c r="G209" s="123" t="str">
        <f>'Бланк заказа с НДС'!K204</f>
        <v>906-373</v>
      </c>
      <c r="H209" s="123" t="str">
        <f>'Бланк заказа с НДС'!L204</f>
        <v>906-373 Шарнир равных угловых скоростей 1,2/1,4 Chevrolet Aveo   15-1530</v>
      </c>
      <c r="I209" s="124">
        <f>'Бланк заказа с НДС'!N204/1.22</f>
        <v>950</v>
      </c>
      <c r="J209" s="124">
        <f>'Бланк заказа с НДС'!N204</f>
        <v>1159</v>
      </c>
      <c r="K209" s="124">
        <f t="shared" ref="K209:L209" si="63">J209*1.1</f>
        <v>1274.9000000000001</v>
      </c>
      <c r="L209" s="124">
        <f t="shared" si="63"/>
        <v>1402.39</v>
      </c>
      <c r="M209" s="124">
        <f t="shared" si="31"/>
        <v>1893.2265000000002</v>
      </c>
      <c r="N209" s="43"/>
      <c r="O209" s="43"/>
    </row>
    <row r="210" spans="1:18" s="52" customFormat="1" ht="21" customHeight="1" x14ac:dyDescent="0.2">
      <c r="A210" s="122">
        <f>_xlfn.AGGREGATE(3,3,$B$11:B210)</f>
        <v>196</v>
      </c>
      <c r="B210" s="123" t="str">
        <f>'Бланк заказа с НДС'!B205</f>
        <v>ТЛТ00004440</v>
      </c>
      <c r="C210" s="123" t="str">
        <f>'Бланк заказа с НДС'!F205</f>
        <v xml:space="preserve">906-397 </v>
      </c>
      <c r="D210" s="123">
        <f>'Бланк заказа с НДС'!G205</f>
        <v>96407485</v>
      </c>
      <c r="E210" s="123" t="str">
        <f>'Бланк заказа с НДС'!H205</f>
        <v>и</v>
      </c>
      <c r="F210" s="123">
        <f>'Бланк заказа с НДС'!I205</f>
        <v>1902008221908</v>
      </c>
      <c r="G210" s="123" t="str">
        <f>'Бланк заказа с НДС'!K205</f>
        <v>906-397</v>
      </c>
      <c r="H210" s="123" t="str">
        <f>'Бланк заказа с НДС'!L205</f>
        <v>906-397 Рулевой наконечник левый Chevrolet Lacetti   96407485</v>
      </c>
      <c r="I210" s="124">
        <f>'Бланк заказа с НДС'!N205/1.22</f>
        <v>344.17213114754099</v>
      </c>
      <c r="J210" s="124">
        <f>'Бланк заказа с НДС'!N205</f>
        <v>419.89</v>
      </c>
      <c r="K210" s="124">
        <f t="shared" ref="K210:L210" si="64">J210*1.1</f>
        <v>461.87900000000002</v>
      </c>
      <c r="L210" s="124">
        <f t="shared" si="64"/>
        <v>508.06690000000009</v>
      </c>
      <c r="M210" s="124">
        <f t="shared" si="31"/>
        <v>685.89031500000021</v>
      </c>
      <c r="N210" s="43"/>
      <c r="O210" s="43"/>
    </row>
    <row r="211" spans="1:18" s="52" customFormat="1" ht="21" customHeight="1" x14ac:dyDescent="0.2">
      <c r="A211" s="122">
        <f>_xlfn.AGGREGATE(3,3,$B$11:B211)</f>
        <v>197</v>
      </c>
      <c r="B211" s="123" t="str">
        <f>'Бланк заказа с НДС'!B206</f>
        <v>ТЛТ00004442</v>
      </c>
      <c r="C211" s="123" t="str">
        <f>'Бланк заказа с НДС'!F206</f>
        <v>906-398</v>
      </c>
      <c r="D211" s="123">
        <f>'Бланк заказа с НДС'!G206</f>
        <v>96407486</v>
      </c>
      <c r="E211" s="123" t="str">
        <f>'Бланк заказа с НДС'!H206</f>
        <v>и</v>
      </c>
      <c r="F211" s="123">
        <f>'Бланк заказа с НДС'!I206</f>
        <v>1902008221915</v>
      </c>
      <c r="G211" s="123" t="str">
        <f>'Бланк заказа с НДС'!K206</f>
        <v>906-398</v>
      </c>
      <c r="H211" s="123" t="str">
        <f>'Бланк заказа с НДС'!L206</f>
        <v>906-398 Рулевой наконечник правый Chevrolet Lacetti   96407486</v>
      </c>
      <c r="I211" s="124">
        <f>'Бланк заказа с НДС'!N206/1.22</f>
        <v>344.17213114754099</v>
      </c>
      <c r="J211" s="124">
        <f>'Бланк заказа с НДС'!N206</f>
        <v>419.89</v>
      </c>
      <c r="K211" s="124">
        <f t="shared" ref="K211:L211" si="65">J211*1.1</f>
        <v>461.87900000000002</v>
      </c>
      <c r="L211" s="124">
        <f t="shared" si="65"/>
        <v>508.06690000000009</v>
      </c>
      <c r="M211" s="124">
        <f t="shared" si="31"/>
        <v>685.89031500000021</v>
      </c>
      <c r="N211" s="43"/>
      <c r="O211" s="43"/>
    </row>
    <row r="212" spans="1:18" s="52" customFormat="1" ht="21" customHeight="1" x14ac:dyDescent="0.2">
      <c r="A212" s="122">
        <f>_xlfn.AGGREGATE(3,3,$B$11:B212)</f>
        <v>198</v>
      </c>
      <c r="B212" s="123" t="str">
        <f>'Бланк заказа с НДС'!B207</f>
        <v>ТЛТ00004444</v>
      </c>
      <c r="C212" s="123" t="str">
        <f>'Бланк заказа с НДС'!F207</f>
        <v xml:space="preserve">906-399 </v>
      </c>
      <c r="D212" s="123">
        <f>'Бланк заказа с НДС'!G207</f>
        <v>96561754</v>
      </c>
      <c r="E212" s="123" t="str">
        <f>'Бланк заказа с НДС'!H207</f>
        <v>и</v>
      </c>
      <c r="F212" s="123">
        <f>'Бланк заказа с НДС'!I207</f>
        <v>1902008221922</v>
      </c>
      <c r="G212" s="123" t="str">
        <f>'Бланк заказа с НДС'!K207</f>
        <v>906-399</v>
      </c>
      <c r="H212" s="123" t="str">
        <f>'Бланк заказа с НДС'!L207</f>
        <v>906-399 Стойка стабилизатора задней подвески Chevrolet Lacetti   96561754</v>
      </c>
      <c r="I212" s="124">
        <f>'Бланк заказа с НДС'!N207/1.22</f>
        <v>220</v>
      </c>
      <c r="J212" s="124">
        <f>'Бланк заказа с НДС'!N207</f>
        <v>268.39999999999998</v>
      </c>
      <c r="K212" s="124">
        <f t="shared" ref="K212:L212" si="66">J212*1.1</f>
        <v>295.24</v>
      </c>
      <c r="L212" s="124">
        <f t="shared" si="66"/>
        <v>324.76400000000001</v>
      </c>
      <c r="M212" s="124">
        <f t="shared" si="31"/>
        <v>438.43140000000005</v>
      </c>
      <c r="N212" s="43"/>
      <c r="O212" s="43"/>
    </row>
    <row r="213" spans="1:18" s="52" customFormat="1" ht="21" customHeight="1" x14ac:dyDescent="0.2">
      <c r="A213" s="122">
        <f>_xlfn.AGGREGATE(3,3,$B$11:B213)</f>
        <v>199</v>
      </c>
      <c r="B213" s="123" t="str">
        <f>'Бланк заказа с НДС'!B208</f>
        <v>ТЛТ00010977</v>
      </c>
      <c r="C213" s="123" t="str">
        <f>'Бланк заказа с НДС'!F208</f>
        <v>906-567</v>
      </c>
      <c r="D213" s="123">
        <f>'Бланк заказа с НДС'!G208</f>
        <v>13278359</v>
      </c>
      <c r="E213" s="123" t="str">
        <f>'Бланк заказа с НДС'!H208</f>
        <v>и</v>
      </c>
      <c r="F213" s="123">
        <f>'Бланк заказа с НДС'!I208</f>
        <v>4630017734535</v>
      </c>
      <c r="G213" s="123" t="str">
        <f>'Бланк заказа с НДС'!K208</f>
        <v>906-567</v>
      </c>
      <c r="H213" s="123" t="str">
        <f>'Бланк заказа с НДС'!L208</f>
        <v>906-567 Наконечник рулевой тяги Chevrolet Cruze   13278359</v>
      </c>
      <c r="I213" s="124">
        <f>'Бланк заказа с НДС'!N208/1.22</f>
        <v>330</v>
      </c>
      <c r="J213" s="124">
        <f>'Бланк заказа с НДС'!N208</f>
        <v>402.6</v>
      </c>
      <c r="K213" s="124">
        <f t="shared" ref="K213:L213" si="67">J213*1.1</f>
        <v>442.86000000000007</v>
      </c>
      <c r="L213" s="124">
        <f t="shared" si="67"/>
        <v>487.14600000000013</v>
      </c>
      <c r="M213" s="124">
        <f t="shared" si="31"/>
        <v>657.64710000000025</v>
      </c>
      <c r="N213" s="43"/>
      <c r="O213" s="43"/>
    </row>
    <row r="214" spans="1:18" s="52" customFormat="1" ht="21" customHeight="1" x14ac:dyDescent="0.2">
      <c r="A214" s="122">
        <f>_xlfn.AGGREGATE(3,3,$B$11:B214)</f>
        <v>200</v>
      </c>
      <c r="B214" s="123" t="str">
        <f>'Бланк заказа с НДС'!B209</f>
        <v>ТЛТ00010979</v>
      </c>
      <c r="C214" s="123" t="str">
        <f>'Бланк заказа с НДС'!F209</f>
        <v>906-568</v>
      </c>
      <c r="D214" s="123">
        <f>'Бланк заказа с НДС'!G209</f>
        <v>13219141</v>
      </c>
      <c r="E214" s="123" t="str">
        <f>'Бланк заказа с НДС'!H209</f>
        <v>и</v>
      </c>
      <c r="F214" s="123">
        <f>'Бланк заказа с НДС'!I209</f>
        <v>4630017734542</v>
      </c>
      <c r="G214" s="123" t="str">
        <f>'Бланк заказа с НДС'!K209</f>
        <v>906-568</v>
      </c>
      <c r="H214" s="123" t="str">
        <f>'Бланк заказа с НДС'!L209</f>
        <v>906-568 Стойка переднего стабилизатора Chevrolet Cruze   13219141</v>
      </c>
      <c r="I214" s="124">
        <f>'Бланк заказа с НДС'!N209/1.22</f>
        <v>285</v>
      </c>
      <c r="J214" s="124">
        <f>'Бланк заказа с НДС'!N209</f>
        <v>347.7</v>
      </c>
      <c r="K214" s="124">
        <f t="shared" ref="K214:L214" si="68">J214*1.1</f>
        <v>382.47</v>
      </c>
      <c r="L214" s="124">
        <f t="shared" si="68"/>
        <v>420.71700000000004</v>
      </c>
      <c r="M214" s="124">
        <f t="shared" si="31"/>
        <v>567.96795000000009</v>
      </c>
      <c r="N214" s="43"/>
      <c r="O214" s="43"/>
    </row>
    <row r="215" spans="1:18" s="52" customFormat="1" ht="21" customHeight="1" x14ac:dyDescent="0.2">
      <c r="A215" s="122">
        <f>_xlfn.AGGREGATE(3,3,$B$11:B215)</f>
        <v>201</v>
      </c>
      <c r="B215" s="123" t="str">
        <f>'Бланк заказа с НДС'!B210</f>
        <v>ТЛТ00012812</v>
      </c>
      <c r="C215" s="123" t="str">
        <f>'Бланк заказа с НДС'!F210</f>
        <v>906-593</v>
      </c>
      <c r="D215" s="123">
        <f>'Бланк заказа с НДС'!G210</f>
        <v>96535089</v>
      </c>
      <c r="E215" s="123" t="str">
        <f>'Бланк заказа с НДС'!H210</f>
        <v>и</v>
      </c>
      <c r="F215" s="123">
        <f>'Бланк заказа с НДС'!I210</f>
        <v>4630017785247</v>
      </c>
      <c r="G215" s="123" t="str">
        <f>'Бланк заказа с НДС'!K210</f>
        <v>906-593</v>
      </c>
      <c r="H215" s="123" t="str">
        <f>'Бланк заказа с НДС'!L210</f>
        <v>906-593 Шаровая опора Chevrolet Aveo T250 96535089</v>
      </c>
      <c r="I215" s="124">
        <f>'Бланк заказа с НДС'!N210/1.22</f>
        <v>330</v>
      </c>
      <c r="J215" s="124">
        <f>'Бланк заказа с НДС'!N210</f>
        <v>402.6</v>
      </c>
      <c r="K215" s="124">
        <f t="shared" ref="K215:L215" si="69">J215*1.1</f>
        <v>442.86000000000007</v>
      </c>
      <c r="L215" s="124">
        <f t="shared" si="69"/>
        <v>487.14600000000013</v>
      </c>
      <c r="M215" s="124">
        <f t="shared" si="31"/>
        <v>657.64710000000025</v>
      </c>
      <c r="N215" s="43"/>
      <c r="O215" s="43"/>
    </row>
    <row r="216" spans="1:18" s="52" customFormat="1" ht="21" customHeight="1" x14ac:dyDescent="0.2">
      <c r="A216" s="122">
        <f>_xlfn.AGGREGATE(3,3,$B$11:B216)</f>
        <v>202</v>
      </c>
      <c r="B216" s="123" t="str">
        <f>'Бланк заказа с НДС'!B211</f>
        <v>ТЛТ00010983</v>
      </c>
      <c r="C216" s="123" t="str">
        <f>'Бланк заказа с НДС'!F211</f>
        <v>906-570</v>
      </c>
      <c r="D216" s="123">
        <f>'Бланк заказа с НДС'!G211</f>
        <v>93740722</v>
      </c>
      <c r="E216" s="123" t="str">
        <f>'Бланк заказа с НДС'!H211</f>
        <v>и</v>
      </c>
      <c r="F216" s="123">
        <f>'Бланк заказа с НДС'!I211</f>
        <v>4630017734399</v>
      </c>
      <c r="G216" s="123" t="str">
        <f>'Бланк заказа с НДС'!K211</f>
        <v>906-570</v>
      </c>
      <c r="H216" s="123" t="str">
        <f>'Бланк заказа с НДС'!L211</f>
        <v>906-570 Наконечник рулевой тяги левый Chevrolet Aveo T250   93740722</v>
      </c>
      <c r="I216" s="124">
        <f>'Бланк заказа с НДС'!N211/1.22</f>
        <v>345</v>
      </c>
      <c r="J216" s="124">
        <f>'Бланк заказа с НДС'!N211</f>
        <v>420.9</v>
      </c>
      <c r="K216" s="124">
        <f t="shared" ref="K216:L216" si="70">J216*1.1</f>
        <v>462.99</v>
      </c>
      <c r="L216" s="124">
        <f t="shared" si="70"/>
        <v>509.28900000000004</v>
      </c>
      <c r="M216" s="124">
        <f t="shared" si="31"/>
        <v>687.54015000000015</v>
      </c>
      <c r="N216" s="43"/>
      <c r="O216" s="43"/>
    </row>
    <row r="217" spans="1:18" s="52" customFormat="1" ht="21" customHeight="1" x14ac:dyDescent="0.2">
      <c r="A217" s="122">
        <f>_xlfn.AGGREGATE(3,3,$B$11:B217)</f>
        <v>203</v>
      </c>
      <c r="B217" s="123" t="str">
        <f>'Бланк заказа с НДС'!B212</f>
        <v>ТЛТ00010985</v>
      </c>
      <c r="C217" s="123" t="str">
        <f>'Бланк заказа с НДС'!F212</f>
        <v>906-571</v>
      </c>
      <c r="D217" s="123">
        <f>'Бланк заказа с НДС'!G212</f>
        <v>93740723</v>
      </c>
      <c r="E217" s="123" t="str">
        <f>'Бланк заказа с НДС'!H212</f>
        <v>и</v>
      </c>
      <c r="F217" s="123">
        <f>'Бланк заказа с НДС'!I212</f>
        <v>4630017734405</v>
      </c>
      <c r="G217" s="123" t="str">
        <f>'Бланк заказа с НДС'!K212</f>
        <v>906-571</v>
      </c>
      <c r="H217" s="123" t="str">
        <f>'Бланк заказа с НДС'!L212</f>
        <v>906-571 Наконечник рулевой тяги правый Chevrolet Aveo T250   93740723</v>
      </c>
      <c r="I217" s="124">
        <f>'Бланк заказа с НДС'!N212/1.22</f>
        <v>345</v>
      </c>
      <c r="J217" s="124">
        <f>'Бланк заказа с НДС'!N212</f>
        <v>420.9</v>
      </c>
      <c r="K217" s="124">
        <f t="shared" ref="K217:L217" si="71">J217*1.1</f>
        <v>462.99</v>
      </c>
      <c r="L217" s="124">
        <f t="shared" si="71"/>
        <v>509.28900000000004</v>
      </c>
      <c r="M217" s="124">
        <f t="shared" si="31"/>
        <v>687.54015000000015</v>
      </c>
      <c r="N217" s="43"/>
      <c r="O217" s="43"/>
    </row>
    <row r="218" spans="1:18" s="52" customFormat="1" ht="21" customHeight="1" x14ac:dyDescent="0.2">
      <c r="A218" s="122">
        <f>_xlfn.AGGREGATE(3,3,$B$11:B218)</f>
        <v>204</v>
      </c>
      <c r="B218" s="123" t="str">
        <f>'Бланк заказа с НДС'!B213</f>
        <v>ТЛТ00010991</v>
      </c>
      <c r="C218" s="123" t="str">
        <f>'Бланк заказа с НДС'!F213</f>
        <v>906-574</v>
      </c>
      <c r="D218" s="123">
        <f>'Бланк заказа с НДС'!G213</f>
        <v>95017034</v>
      </c>
      <c r="E218" s="123" t="str">
        <f>'Бланк заказа с НДС'!H213</f>
        <v>и</v>
      </c>
      <c r="F218" s="123">
        <f>'Бланк заказа с НДС'!I213</f>
        <v>4630017734436</v>
      </c>
      <c r="G218" s="123" t="str">
        <f>'Бланк заказа с НДС'!K213</f>
        <v>906-574</v>
      </c>
      <c r="H218" s="123" t="str">
        <f>'Бланк заказа с НДС'!L213</f>
        <v>906-574 Шаровая опора Chevrolet Aveo T300   95017034</v>
      </c>
      <c r="I218" s="124">
        <f>'Бланк заказа с НДС'!N213/1.22</f>
        <v>360</v>
      </c>
      <c r="J218" s="124">
        <f>'Бланк заказа с НДС'!N213</f>
        <v>439.2</v>
      </c>
      <c r="K218" s="124">
        <f t="shared" ref="K218:L218" si="72">J218*1.1</f>
        <v>483.12</v>
      </c>
      <c r="L218" s="124">
        <f t="shared" si="72"/>
        <v>531.43200000000002</v>
      </c>
      <c r="M218" s="124">
        <f t="shared" si="31"/>
        <v>717.43320000000006</v>
      </c>
      <c r="N218" s="43"/>
      <c r="O218" s="43"/>
    </row>
    <row r="219" spans="1:18" s="52" customFormat="1" ht="21" customHeight="1" x14ac:dyDescent="0.2">
      <c r="A219" s="122">
        <f>_xlfn.AGGREGATE(3,3,$B$11:B219)</f>
        <v>205</v>
      </c>
      <c r="B219" s="123" t="str">
        <f>'Бланк заказа с НДС'!B214</f>
        <v>ТЛТ00010995</v>
      </c>
      <c r="C219" s="123" t="str">
        <f>'Бланк заказа с НДС'!F214</f>
        <v>906-576</v>
      </c>
      <c r="D219" s="123">
        <f>'Бланк заказа с НДС'!G214</f>
        <v>95218373</v>
      </c>
      <c r="E219" s="123" t="str">
        <f>'Бланк заказа с НДС'!H214</f>
        <v>и</v>
      </c>
      <c r="F219" s="123">
        <f>'Бланк заказа с НДС'!I214</f>
        <v>4630017734450</v>
      </c>
      <c r="G219" s="123" t="str">
        <f>'Бланк заказа с НДС'!K214</f>
        <v>906-576</v>
      </c>
      <c r="H219" s="123" t="str">
        <f>'Бланк заказа с НДС'!L214</f>
        <v>906-576 Наконечник рулевой тяги Chevrolet Aveo T300   95218373</v>
      </c>
      <c r="I219" s="124">
        <f>'Бланк заказа с НДС'!N214/1.22</f>
        <v>330</v>
      </c>
      <c r="J219" s="124">
        <f>'Бланк заказа с НДС'!N214</f>
        <v>402.6</v>
      </c>
      <c r="K219" s="124">
        <f t="shared" ref="K219:L219" si="73">J219*1.1</f>
        <v>442.86000000000007</v>
      </c>
      <c r="L219" s="124">
        <f t="shared" si="73"/>
        <v>487.14600000000013</v>
      </c>
      <c r="M219" s="124">
        <f t="shared" ref="M219:M282" si="74">L219*1.35</f>
        <v>657.64710000000025</v>
      </c>
      <c r="N219" s="43"/>
      <c r="O219" s="43"/>
    </row>
    <row r="220" spans="1:18" s="52" customFormat="1" ht="21" customHeight="1" x14ac:dyDescent="0.2">
      <c r="A220" s="122">
        <f>_xlfn.AGGREGATE(3,3,$B$11:B220)</f>
        <v>206</v>
      </c>
      <c r="B220" s="123" t="str">
        <f>'Бланк заказа с НДС'!B215</f>
        <v>ТЛТ00010997</v>
      </c>
      <c r="C220" s="123" t="str">
        <f>'Бланк заказа с НДС'!F215</f>
        <v>906-577</v>
      </c>
      <c r="D220" s="123">
        <f>'Бланк заказа с НДС'!G215</f>
        <v>95941670</v>
      </c>
      <c r="E220" s="123" t="str">
        <f>'Бланк заказа с НДС'!H215</f>
        <v>и</v>
      </c>
      <c r="F220" s="123">
        <f>'Бланк заказа с НДС'!I215</f>
        <v>4630017734467</v>
      </c>
      <c r="G220" s="123" t="str">
        <f>'Бланк заказа с НДС'!K215</f>
        <v>906-577</v>
      </c>
      <c r="H220" s="123" t="str">
        <f>'Бланк заказа с НДС'!L215</f>
        <v>906-577 Стойка переднего стабилизатора Chevrolet Aveo T300   95941670</v>
      </c>
      <c r="I220" s="124">
        <f>'Бланк заказа с НДС'!N215/1.22</f>
        <v>285</v>
      </c>
      <c r="J220" s="124">
        <f>'Бланк заказа с НДС'!N215</f>
        <v>347.7</v>
      </c>
      <c r="K220" s="124">
        <f t="shared" ref="K220:L220" si="75">J220*1.1</f>
        <v>382.47</v>
      </c>
      <c r="L220" s="124">
        <f t="shared" si="75"/>
        <v>420.71700000000004</v>
      </c>
      <c r="M220" s="124">
        <f t="shared" si="74"/>
        <v>567.96795000000009</v>
      </c>
      <c r="N220" s="43"/>
      <c r="O220" s="43"/>
    </row>
    <row r="221" spans="1:18" s="52" customFormat="1" ht="21" customHeight="1" x14ac:dyDescent="0.2">
      <c r="A221" s="122">
        <f>_xlfn.AGGREGATE(3,3,$B$11:B221)</f>
        <v>207</v>
      </c>
      <c r="B221" s="123" t="str">
        <f>'Бланк заказа с НДС'!B216</f>
        <v>ТЛТ00012835</v>
      </c>
      <c r="C221" s="123" t="str">
        <f>'Бланк заказа с НДС'!F216</f>
        <v>906-616</v>
      </c>
      <c r="D221" s="123">
        <f>'Бланк заказа с НДС'!G216</f>
        <v>90512982</v>
      </c>
      <c r="E221" s="123" t="str">
        <f>'Бланк заказа с НДС'!H216</f>
        <v>и</v>
      </c>
      <c r="F221" s="123">
        <f>'Бланк заказа с НДС'!I216</f>
        <v>4630017785018</v>
      </c>
      <c r="G221" s="123" t="str">
        <f>'Бланк заказа с НДС'!K216</f>
        <v>906-616</v>
      </c>
      <c r="H221" s="123" t="str">
        <f>'Бланк заказа с НДС'!L216</f>
        <v>906-616 Шаровая опора Opel Astra H 90512982</v>
      </c>
      <c r="I221" s="124">
        <f>'Бланк заказа с НДС'!N216/1.22</f>
        <v>278.32786885245901</v>
      </c>
      <c r="J221" s="124">
        <f>'Бланк заказа с НДС'!N216</f>
        <v>339.56</v>
      </c>
      <c r="K221" s="124">
        <f t="shared" ref="K221:L221" si="76">J221*1.1</f>
        <v>373.51600000000002</v>
      </c>
      <c r="L221" s="124">
        <f t="shared" si="76"/>
        <v>410.86760000000004</v>
      </c>
      <c r="M221" s="124">
        <f t="shared" si="74"/>
        <v>554.67126000000007</v>
      </c>
      <c r="N221" s="43"/>
      <c r="O221" s="43"/>
    </row>
    <row r="222" spans="1:18" s="52" customFormat="1" ht="19.5" customHeight="1" x14ac:dyDescent="0.2">
      <c r="A222" s="122">
        <f>_xlfn.AGGREGATE(3,3,$B$11:B222)</f>
        <v>208</v>
      </c>
      <c r="B222" s="123" t="str">
        <f>'Бланк заказа с НДС'!B217</f>
        <v>ТЛТ00012828</v>
      </c>
      <c r="C222" s="123" t="str">
        <f>'Бланк заказа с НДС'!F217</f>
        <v>906-609</v>
      </c>
      <c r="D222" s="123">
        <f>'Бланк заказа с НДС'!G217</f>
        <v>93186332</v>
      </c>
      <c r="E222" s="123" t="str">
        <f>'Бланк заказа с НДС'!H217</f>
        <v>и</v>
      </c>
      <c r="F222" s="123">
        <f>'Бланк заказа с НДС'!I217</f>
        <v>463001778508</v>
      </c>
      <c r="G222" s="123" t="str">
        <f>'Бланк заказа с НДС'!K217</f>
        <v>906-609</v>
      </c>
      <c r="H222" s="123" t="str">
        <f>'Бланк заказа с НДС'!L217</f>
        <v>906-609 Рулевой наконечник правый Opel Astra H 93186332</v>
      </c>
      <c r="I222" s="124">
        <f>'Бланк заказа с НДС'!N217/1.22</f>
        <v>281.67213114754099</v>
      </c>
      <c r="J222" s="124">
        <f>'Бланк заказа с НДС'!N217</f>
        <v>343.64</v>
      </c>
      <c r="K222" s="124">
        <f t="shared" ref="K222:L222" si="77">J222*1.1</f>
        <v>378.00400000000002</v>
      </c>
      <c r="L222" s="124">
        <f t="shared" si="77"/>
        <v>415.80440000000004</v>
      </c>
      <c r="M222" s="124">
        <f t="shared" si="74"/>
        <v>561.33594000000005</v>
      </c>
      <c r="N222" s="43"/>
      <c r="O222" s="43"/>
      <c r="R222" s="118"/>
    </row>
    <row r="223" spans="1:18" s="52" customFormat="1" ht="19.5" customHeight="1" x14ac:dyDescent="0.2">
      <c r="A223" s="122">
        <f>_xlfn.AGGREGATE(3,3,$B$11:B223)</f>
        <v>209</v>
      </c>
      <c r="B223" s="123" t="str">
        <f>'Бланк заказа с НДС'!B218</f>
        <v>ТЛТ00012829</v>
      </c>
      <c r="C223" s="123" t="str">
        <f>'Бланк заказа с НДС'!F218</f>
        <v>906-610</v>
      </c>
      <c r="D223" s="123">
        <f>'Бланк заказа с НДС'!G218</f>
        <v>93181232</v>
      </c>
      <c r="E223" s="123" t="str">
        <f>'Бланк заказа с НДС'!H218</f>
        <v>и</v>
      </c>
      <c r="F223" s="123">
        <f>'Бланк заказа с НДС'!I218</f>
        <v>4630017785070</v>
      </c>
      <c r="G223" s="123" t="str">
        <f>'Бланк заказа с НДС'!K218</f>
        <v>906-610</v>
      </c>
      <c r="H223" s="123" t="str">
        <f>'Бланк заказа с НДС'!L218</f>
        <v>906-610 Рулевой наконечник левый Opel Astra H 93181232</v>
      </c>
      <c r="I223" s="124">
        <f>'Бланк заказа с НДС'!N218/1.22</f>
        <v>281.67213114754099</v>
      </c>
      <c r="J223" s="124">
        <f>'Бланк заказа с НДС'!N218</f>
        <v>343.64</v>
      </c>
      <c r="K223" s="124">
        <f t="shared" ref="K223:L223" si="78">J223*1.1</f>
        <v>378.00400000000002</v>
      </c>
      <c r="L223" s="124">
        <f t="shared" si="78"/>
        <v>415.80440000000004</v>
      </c>
      <c r="M223" s="124">
        <f t="shared" si="74"/>
        <v>561.33594000000005</v>
      </c>
      <c r="N223" s="43"/>
      <c r="O223" s="43"/>
    </row>
    <row r="224" spans="1:18" s="117" customFormat="1" ht="15.75" x14ac:dyDescent="0.2">
      <c r="A224" s="213">
        <f>_xlfn.AGGREGATE(3,3,$B$11:B224)</f>
        <v>209</v>
      </c>
      <c r="B224" s="214"/>
      <c r="C224" s="214" t="str">
        <f>'Бланк заказа с НДС'!F219</f>
        <v>FORD FOCUS 1</v>
      </c>
      <c r="D224" s="214">
        <f>'Бланк заказа с НДС'!G219</f>
        <v>0</v>
      </c>
      <c r="E224" s="214">
        <f>'Бланк заказа с НДС'!H219</f>
        <v>0</v>
      </c>
      <c r="F224" s="214">
        <f>'Бланк заказа с НДС'!I219</f>
        <v>0</v>
      </c>
      <c r="G224" s="214">
        <f>'Бланк заказа с НДС'!K219</f>
        <v>0</v>
      </c>
      <c r="H224" s="214">
        <f>'Бланк заказа с НДС'!L219</f>
        <v>0</v>
      </c>
      <c r="I224" s="215">
        <f>'Бланк заказа с НДС'!N219/1.22</f>
        <v>0</v>
      </c>
      <c r="J224" s="215">
        <f>'Бланк заказа с НДС'!N219</f>
        <v>0</v>
      </c>
      <c r="K224" s="215">
        <f t="shared" ref="K224:L224" si="79">J224*1.1</f>
        <v>0</v>
      </c>
      <c r="L224" s="215">
        <f t="shared" si="79"/>
        <v>0</v>
      </c>
      <c r="M224" s="216">
        <f t="shared" si="74"/>
        <v>0</v>
      </c>
      <c r="N224" s="43"/>
      <c r="O224" s="43"/>
      <c r="P224" s="52"/>
      <c r="Q224" s="52"/>
      <c r="R224" s="52"/>
    </row>
    <row r="225" spans="1:18" s="118" customFormat="1" ht="21" customHeight="1" x14ac:dyDescent="0.2">
      <c r="A225" s="122">
        <f>_xlfn.AGGREGATE(3,3,$B$11:B225)</f>
        <v>210</v>
      </c>
      <c r="B225" s="123" t="str">
        <f>'Бланк заказа с НДС'!B220</f>
        <v>ТЛТ00004463</v>
      </c>
      <c r="C225" s="123" t="str">
        <f>'Бланк заказа с НДС'!F220</f>
        <v>906-350</v>
      </c>
      <c r="D225" s="123">
        <f>'Бланк заказа с НДС'!G220</f>
        <v>3707333</v>
      </c>
      <c r="E225" s="123" t="str">
        <f>'Бланк заказа с НДС'!H220</f>
        <v>и</v>
      </c>
      <c r="F225" s="123">
        <f>'Бланк заказа с НДС'!I220</f>
        <v>1802008221109</v>
      </c>
      <c r="G225" s="123" t="str">
        <f>'Бланк заказа с НДС'!K220</f>
        <v>906-350</v>
      </c>
      <c r="H225" s="123" t="str">
        <f>'Бланк заказа с НДС'!L220</f>
        <v>906-350 Внутренний рулевой наконечник Ford Focus I   3707333</v>
      </c>
      <c r="I225" s="124">
        <f>'Бланк заказа с НДС'!N220/1.22</f>
        <v>226.67213114754099</v>
      </c>
      <c r="J225" s="124">
        <f>'Бланк заказа с НДС'!N220</f>
        <v>276.54000000000002</v>
      </c>
      <c r="K225" s="124">
        <f t="shared" ref="K225:L225" si="80">J225*1.1</f>
        <v>304.19400000000007</v>
      </c>
      <c r="L225" s="124">
        <f t="shared" si="80"/>
        <v>334.61340000000013</v>
      </c>
      <c r="M225" s="124">
        <f t="shared" si="74"/>
        <v>451.72809000000018</v>
      </c>
      <c r="N225" s="43"/>
      <c r="O225" s="43"/>
      <c r="P225" s="52"/>
      <c r="Q225" s="52"/>
      <c r="R225" s="52"/>
    </row>
    <row r="226" spans="1:18" s="117" customFormat="1" ht="15.75" x14ac:dyDescent="0.2">
      <c r="A226" s="213">
        <f>_xlfn.AGGREGATE(3,3,$B$11:B226)</f>
        <v>210</v>
      </c>
      <c r="B226" s="214"/>
      <c r="C226" s="214" t="str">
        <f>'Бланк заказа с НДС'!F221</f>
        <v>FORD FOCUS II, III</v>
      </c>
      <c r="D226" s="214">
        <f>'Бланк заказа с НДС'!G221</f>
        <v>0</v>
      </c>
      <c r="E226" s="214">
        <f>'Бланк заказа с НДС'!H221</f>
        <v>0</v>
      </c>
      <c r="F226" s="214">
        <f>'Бланк заказа с НДС'!I221</f>
        <v>0</v>
      </c>
      <c r="G226" s="214">
        <f>'Бланк заказа с НДС'!K221</f>
        <v>0</v>
      </c>
      <c r="H226" s="214">
        <f>'Бланк заказа с НДС'!L221</f>
        <v>0</v>
      </c>
      <c r="I226" s="215">
        <f>'Бланк заказа с НДС'!N221/1.22</f>
        <v>0</v>
      </c>
      <c r="J226" s="215">
        <f>'Бланк заказа с НДС'!N221</f>
        <v>0</v>
      </c>
      <c r="K226" s="215">
        <f t="shared" ref="K226:L226" si="81">J226*1.1</f>
        <v>0</v>
      </c>
      <c r="L226" s="215">
        <f t="shared" si="81"/>
        <v>0</v>
      </c>
      <c r="M226" s="216">
        <f t="shared" si="74"/>
        <v>0</v>
      </c>
      <c r="N226" s="43"/>
      <c r="O226" s="43"/>
      <c r="P226" s="52"/>
      <c r="Q226" s="52"/>
      <c r="R226" s="52"/>
    </row>
    <row r="227" spans="1:18" s="118" customFormat="1" ht="21" customHeight="1" x14ac:dyDescent="0.2">
      <c r="A227" s="122">
        <f>_xlfn.AGGREGATE(3,3,$B$11:B227)</f>
        <v>211</v>
      </c>
      <c r="B227" s="123" t="str">
        <f>'Бланк заказа с НДС'!B222</f>
        <v>ТЛТ00004518</v>
      </c>
      <c r="C227" s="123" t="str">
        <f>'Бланк заказа с НДС'!F222</f>
        <v>906-376</v>
      </c>
      <c r="D227" s="123">
        <f>'Бланк заказа с НДС'!G222</f>
        <v>1302515</v>
      </c>
      <c r="E227" s="123" t="str">
        <f>'Бланк заказа с НДС'!H222</f>
        <v>и</v>
      </c>
      <c r="F227" s="123">
        <f>'Бланк заказа с НДС'!I222</f>
        <v>1902008221694</v>
      </c>
      <c r="G227" s="123" t="str">
        <f>'Бланк заказа с НДС'!K222</f>
        <v>906-376</v>
      </c>
      <c r="H227" s="123" t="str">
        <f>'Бланк заказа с НДС'!L222</f>
        <v>906-376 Шарнир равных угловых скоростей наружный Ford Focus II   15-1510</v>
      </c>
      <c r="I227" s="124">
        <f>'Бланк заказа с НДС'!N222/1.22</f>
        <v>830</v>
      </c>
      <c r="J227" s="124">
        <f>'Бланк заказа с НДС'!N222</f>
        <v>1012.6</v>
      </c>
      <c r="K227" s="124">
        <f t="shared" ref="K227:L227" si="82">J227*1.1</f>
        <v>1113.8600000000001</v>
      </c>
      <c r="L227" s="124">
        <f t="shared" si="82"/>
        <v>1225.2460000000003</v>
      </c>
      <c r="M227" s="124">
        <f t="shared" si="74"/>
        <v>1654.0821000000005</v>
      </c>
      <c r="N227" s="43"/>
      <c r="O227" s="43"/>
      <c r="P227" s="52"/>
      <c r="Q227" s="52"/>
      <c r="R227" s="52"/>
    </row>
    <row r="228" spans="1:18" s="52" customFormat="1" ht="24.75" customHeight="1" x14ac:dyDescent="0.2">
      <c r="A228" s="122">
        <f>_xlfn.AGGREGATE(3,3,$B$11:B228)</f>
        <v>212</v>
      </c>
      <c r="B228" s="123" t="str">
        <f>'Бланк заказа с НДС'!B223</f>
        <v>ТЛТ00004508</v>
      </c>
      <c r="C228" s="123" t="str">
        <f>'Бланк заказа с НДС'!F223</f>
        <v>906-392</v>
      </c>
      <c r="D228" s="123" t="str">
        <f>'Бланк заказа с НДС'!G223</f>
        <v>1404785</v>
      </c>
      <c r="E228" s="123" t="str">
        <f>'Бланк заказа с НДС'!H223</f>
        <v>и</v>
      </c>
      <c r="F228" s="123">
        <f>'Бланк заказа с НДС'!I223</f>
        <v>1902008221854</v>
      </c>
      <c r="G228" s="123" t="str">
        <f>'Бланк заказа с НДС'!K223</f>
        <v>906-392</v>
      </c>
      <c r="H228" s="123" t="str">
        <f>'Бланк заказа с НДС'!L223</f>
        <v>906-392 Рулевой наконечник левый Ford Focus II   1404785</v>
      </c>
      <c r="I228" s="124">
        <f>'Бланк заказа с НДС'!N223/1.22</f>
        <v>320</v>
      </c>
      <c r="J228" s="124">
        <f>'Бланк заказа с НДС'!N223</f>
        <v>390.4</v>
      </c>
      <c r="K228" s="124">
        <f t="shared" ref="K228:L228" si="83">J228*1.1</f>
        <v>429.44</v>
      </c>
      <c r="L228" s="124">
        <f t="shared" si="83"/>
        <v>472.38400000000001</v>
      </c>
      <c r="M228" s="124">
        <f t="shared" si="74"/>
        <v>637.71840000000009</v>
      </c>
      <c r="N228" s="43"/>
      <c r="O228" s="43"/>
    </row>
    <row r="229" spans="1:18" s="52" customFormat="1" ht="21" customHeight="1" x14ac:dyDescent="0.2">
      <c r="A229" s="122">
        <f>_xlfn.AGGREGATE(3,3,$B$11:B229)</f>
        <v>213</v>
      </c>
      <c r="B229" s="123" t="str">
        <f>'Бланк заказа с НДС'!B224</f>
        <v>ТЛТ00004510</v>
      </c>
      <c r="C229" s="123" t="str">
        <f>'Бланк заказа с НДС'!F224</f>
        <v>906-393</v>
      </c>
      <c r="D229" s="123" t="str">
        <f>'Бланк заказа с НДС'!G224</f>
        <v>1388549</v>
      </c>
      <c r="E229" s="123" t="str">
        <f>'Бланк заказа с НДС'!H224</f>
        <v>и</v>
      </c>
      <c r="F229" s="123">
        <f>'Бланк заказа с НДС'!I224</f>
        <v>1902008221861</v>
      </c>
      <c r="G229" s="123" t="str">
        <f>'Бланк заказа с НДС'!K224</f>
        <v>906-393</v>
      </c>
      <c r="H229" s="123" t="str">
        <f>'Бланк заказа с НДС'!L224</f>
        <v>906-393 Рулевой наконечник правый Ford Focus II   1388549</v>
      </c>
      <c r="I229" s="124">
        <f>'Бланк заказа с НДС'!N224/1.22</f>
        <v>320</v>
      </c>
      <c r="J229" s="124">
        <f>'Бланк заказа с НДС'!N224</f>
        <v>390.4</v>
      </c>
      <c r="K229" s="124">
        <f t="shared" ref="K229:L229" si="84">J229*1.1</f>
        <v>429.44</v>
      </c>
      <c r="L229" s="124">
        <f t="shared" si="84"/>
        <v>472.38400000000001</v>
      </c>
      <c r="M229" s="124">
        <f t="shared" si="74"/>
        <v>637.71840000000009</v>
      </c>
      <c r="N229" s="43"/>
      <c r="O229" s="43"/>
    </row>
    <row r="230" spans="1:18" s="52" customFormat="1" ht="21" customHeight="1" x14ac:dyDescent="0.2">
      <c r="A230" s="122">
        <f>_xlfn.AGGREGATE(3,3,$B$11:B230)</f>
        <v>214</v>
      </c>
      <c r="B230" s="123" t="str">
        <f>'Бланк заказа с НДС'!B225</f>
        <v>ТЛТ00004512</v>
      </c>
      <c r="C230" s="123" t="str">
        <f>'Бланк заказа с НДС'!F225</f>
        <v>906-394</v>
      </c>
      <c r="D230" s="123" t="str">
        <f>'Бланк заказа с НДС'!G225</f>
        <v>1234382</v>
      </c>
      <c r="E230" s="123" t="str">
        <f>'Бланк заказа с НДС'!H225</f>
        <v>и</v>
      </c>
      <c r="F230" s="123">
        <f>'Бланк заказа с НДС'!I225</f>
        <v>1902008221878</v>
      </c>
      <c r="G230" s="123" t="str">
        <f>'Бланк заказа с НДС'!K225</f>
        <v>906-394</v>
      </c>
      <c r="H230" s="123" t="str">
        <f>'Бланк заказа с НДС'!L225</f>
        <v>906-394 Шаровая опора Ford Focus II   1234382</v>
      </c>
      <c r="I230" s="124">
        <f>'Бланк заказа с НДС'!N225/1.22</f>
        <v>300</v>
      </c>
      <c r="J230" s="124">
        <f>'Бланк заказа с НДС'!N225</f>
        <v>366</v>
      </c>
      <c r="K230" s="124">
        <f t="shared" ref="K230:L230" si="85">J230*1.1</f>
        <v>402.6</v>
      </c>
      <c r="L230" s="124">
        <f t="shared" si="85"/>
        <v>442.86000000000007</v>
      </c>
      <c r="M230" s="124">
        <f t="shared" si="74"/>
        <v>597.8610000000001</v>
      </c>
      <c r="N230" s="43"/>
      <c r="O230" s="43"/>
    </row>
    <row r="231" spans="1:18" s="52" customFormat="1" ht="19.5" customHeight="1" x14ac:dyDescent="0.2">
      <c r="A231" s="122">
        <f>_xlfn.AGGREGATE(3,3,$B$11:B231)</f>
        <v>215</v>
      </c>
      <c r="B231" s="123" t="str">
        <f>'Бланк заказа с НДС'!B226</f>
        <v>ТЛТ00004514</v>
      </c>
      <c r="C231" s="123" t="str">
        <f>'Бланк заказа с НДС'!F226</f>
        <v>906-395</v>
      </c>
      <c r="D231" s="123" t="str">
        <f>'Бланк заказа с НДС'!G226</f>
        <v>1223792</v>
      </c>
      <c r="E231" s="123" t="str">
        <f>'Бланк заказа с НДС'!H226</f>
        <v>и</v>
      </c>
      <c r="F231" s="123">
        <f>'Бланк заказа с НДС'!I226</f>
        <v>1902008221885</v>
      </c>
      <c r="G231" s="123" t="str">
        <f>'Бланк заказа с НДС'!K226</f>
        <v>906-395</v>
      </c>
      <c r="H231" s="123" t="str">
        <f>'Бланк заказа с НДС'!L226</f>
        <v>906-395 Стойка стабилизатора передней подвески Ford Focus II   1223792</v>
      </c>
      <c r="I231" s="124">
        <f>'Бланк заказа с НДС'!N226/1.22</f>
        <v>305</v>
      </c>
      <c r="J231" s="124">
        <f>'Бланк заказа с НДС'!N226</f>
        <v>372.1</v>
      </c>
      <c r="K231" s="124">
        <f t="shared" ref="K231:L231" si="86">J231*1.1</f>
        <v>409.31000000000006</v>
      </c>
      <c r="L231" s="124">
        <f t="shared" si="86"/>
        <v>450.2410000000001</v>
      </c>
      <c r="M231" s="124">
        <f t="shared" si="74"/>
        <v>607.82535000000018</v>
      </c>
      <c r="N231" s="43"/>
      <c r="O231" s="43"/>
    </row>
    <row r="232" spans="1:18" s="52" customFormat="1" ht="18.75" customHeight="1" x14ac:dyDescent="0.2">
      <c r="A232" s="122">
        <f>_xlfn.AGGREGATE(3,3,$B$11:B232)</f>
        <v>216</v>
      </c>
      <c r="B232" s="123" t="str">
        <f>'Бланк заказа с НДС'!B227</f>
        <v>ТЛТ00004516</v>
      </c>
      <c r="C232" s="123" t="str">
        <f>'Бланк заказа с НДС'!F227</f>
        <v>906-396</v>
      </c>
      <c r="D232" s="123" t="str">
        <f>'Бланк заказа с НДС'!G227</f>
        <v>1310333</v>
      </c>
      <c r="E232" s="123" t="str">
        <f>'Бланк заказа с НДС'!H227</f>
        <v>и</v>
      </c>
      <c r="F232" s="123">
        <f>'Бланк заказа с НДС'!I227</f>
        <v>1902008221892</v>
      </c>
      <c r="G232" s="123" t="str">
        <f>'Бланк заказа с НДС'!K227</f>
        <v>906-396</v>
      </c>
      <c r="H232" s="123" t="str">
        <f>'Бланк заказа с НДС'!L227</f>
        <v>906-396 Стойка стабилизатора задней подвески Ford Focus II   1310333</v>
      </c>
      <c r="I232" s="124">
        <f>'Бланк заказа с НДС'!N227/1.22</f>
        <v>240.00000000000003</v>
      </c>
      <c r="J232" s="124">
        <f>'Бланк заказа с НДС'!N227</f>
        <v>292.8</v>
      </c>
      <c r="K232" s="124">
        <f t="shared" ref="K232:L232" si="87">J232*1.1</f>
        <v>322.08000000000004</v>
      </c>
      <c r="L232" s="124">
        <f t="shared" si="87"/>
        <v>354.28800000000007</v>
      </c>
      <c r="M232" s="124">
        <f t="shared" si="74"/>
        <v>478.28880000000015</v>
      </c>
      <c r="N232" s="43"/>
      <c r="O232" s="43"/>
    </row>
    <row r="233" spans="1:18" s="52" customFormat="1" ht="21" customHeight="1" x14ac:dyDescent="0.2">
      <c r="A233" s="122">
        <f>_xlfn.AGGREGATE(3,3,$B$11:B233)</f>
        <v>217</v>
      </c>
      <c r="B233" s="123" t="str">
        <f>'Бланк заказа с НДС'!B228</f>
        <v>ТЛТ00010999</v>
      </c>
      <c r="C233" s="123" t="str">
        <f>'Бланк заказа с НДС'!F228</f>
        <v>906-578</v>
      </c>
      <c r="D233" s="123" t="str">
        <f>'Бланк заказа с НДС'!G228</f>
        <v>1470387</v>
      </c>
      <c r="E233" s="123" t="str">
        <f>'Бланк заказа с НДС'!H228</f>
        <v>и</v>
      </c>
      <c r="F233" s="123">
        <f>'Бланк заказа с НДС'!I228</f>
        <v>4630017734474</v>
      </c>
      <c r="G233" s="123" t="str">
        <f>'Бланк заказа с НДС'!K228</f>
        <v>906-578</v>
      </c>
      <c r="H233" s="123" t="str">
        <f>'Бланк заказа с НДС'!L228</f>
        <v>906-578 Шаровая опора Ford Focus II 21 мм   1470387</v>
      </c>
      <c r="I233" s="124">
        <f>'Бланк заказа с НДС'!N228/1.22</f>
        <v>440</v>
      </c>
      <c r="J233" s="124">
        <f>'Бланк заказа с НДС'!N228</f>
        <v>536.79999999999995</v>
      </c>
      <c r="K233" s="124">
        <f t="shared" ref="K233:L233" si="88">J233*1.1</f>
        <v>590.48</v>
      </c>
      <c r="L233" s="124">
        <f t="shared" si="88"/>
        <v>649.52800000000002</v>
      </c>
      <c r="M233" s="124">
        <f t="shared" si="74"/>
        <v>876.86280000000011</v>
      </c>
      <c r="N233" s="43"/>
      <c r="O233" s="43"/>
    </row>
    <row r="234" spans="1:18" s="52" customFormat="1" ht="19.5" customHeight="1" x14ac:dyDescent="0.2">
      <c r="A234" s="122">
        <f>_xlfn.AGGREGATE(3,3,$B$11:B234)</f>
        <v>218</v>
      </c>
      <c r="B234" s="123" t="str">
        <f>'Бланк заказа с НДС'!B229</f>
        <v>ТЛТ00012816</v>
      </c>
      <c r="C234" s="123" t="str">
        <f>'Бланк заказа с НДС'!F229</f>
        <v>906-597</v>
      </c>
      <c r="D234" s="123">
        <f>'Бланк заказа с НДС'!G229</f>
        <v>1826505</v>
      </c>
      <c r="E234" s="123" t="str">
        <f>'Бланк заказа с НДС'!H229</f>
        <v>и</v>
      </c>
      <c r="F234" s="123">
        <f>'Бланк заказа с НДС'!I229</f>
        <v>4630017785209</v>
      </c>
      <c r="G234" s="123" t="str">
        <f>'Бланк заказа с НДС'!K229</f>
        <v>906-597</v>
      </c>
      <c r="H234" s="123" t="str">
        <f>'Бланк заказа с НДС'!L229</f>
        <v>906-597 Рулевой наконечник левый Ford Focus 3 1826505</v>
      </c>
      <c r="I234" s="124">
        <f>'Бланк заказа с НДС'!N229/1.22</f>
        <v>370</v>
      </c>
      <c r="J234" s="124">
        <f>'Бланк заказа с НДС'!N229</f>
        <v>451.4</v>
      </c>
      <c r="K234" s="124">
        <f t="shared" ref="K234:L234" si="89">J234*1.1</f>
        <v>496.54</v>
      </c>
      <c r="L234" s="124">
        <f t="shared" si="89"/>
        <v>546.19400000000007</v>
      </c>
      <c r="M234" s="124">
        <f t="shared" si="74"/>
        <v>737.36190000000011</v>
      </c>
      <c r="N234" s="43"/>
      <c r="O234" s="43"/>
      <c r="R234" s="118"/>
    </row>
    <row r="235" spans="1:18" s="52" customFormat="1" ht="21.75" customHeight="1" x14ac:dyDescent="0.2">
      <c r="A235" s="122">
        <f>_xlfn.AGGREGATE(3,3,$B$11:B235)</f>
        <v>219</v>
      </c>
      <c r="B235" s="123" t="str">
        <f>'Бланк заказа с НДС'!B230</f>
        <v>ТЛТ00012817</v>
      </c>
      <c r="C235" s="123" t="str">
        <f>'Бланк заказа с НДС'!F230</f>
        <v>906-598</v>
      </c>
      <c r="D235" s="123">
        <f>'Бланк заказа с НДС'!G230</f>
        <v>1826501</v>
      </c>
      <c r="E235" s="123" t="str">
        <f>'Бланк заказа с НДС'!H230</f>
        <v>и</v>
      </c>
      <c r="F235" s="123">
        <f>'Бланк заказа с НДС'!I230</f>
        <v>4630017785193</v>
      </c>
      <c r="G235" s="123" t="str">
        <f>'Бланк заказа с НДС'!K230</f>
        <v>906-598</v>
      </c>
      <c r="H235" s="123" t="str">
        <f>'Бланк заказа с НДС'!L230</f>
        <v>906-598 Рулевой наконечник правый Ford Focus 3 1826501</v>
      </c>
      <c r="I235" s="124">
        <f>'Бланк заказа с НДС'!N230/1.22</f>
        <v>370</v>
      </c>
      <c r="J235" s="124">
        <f>'Бланк заказа с НДС'!N230</f>
        <v>451.4</v>
      </c>
      <c r="K235" s="124">
        <f t="shared" ref="K235:L235" si="90">J235*1.1</f>
        <v>496.54</v>
      </c>
      <c r="L235" s="124">
        <f t="shared" si="90"/>
        <v>546.19400000000007</v>
      </c>
      <c r="M235" s="124">
        <f t="shared" si="74"/>
        <v>737.36190000000011</v>
      </c>
      <c r="N235" s="43"/>
      <c r="O235" s="43"/>
    </row>
    <row r="236" spans="1:18" s="117" customFormat="1" ht="15.75" x14ac:dyDescent="0.2">
      <c r="A236" s="213">
        <f>_xlfn.AGGREGATE(3,3,$B$11:B236)</f>
        <v>219</v>
      </c>
      <c r="B236" s="214"/>
      <c r="C236" s="214" t="str">
        <f>'Бланк заказа с НДС'!F231</f>
        <v xml:space="preserve">RENAULT </v>
      </c>
      <c r="D236" s="214">
        <f>'Бланк заказа с НДС'!G231</f>
        <v>0</v>
      </c>
      <c r="E236" s="214">
        <f>'Бланк заказа с НДС'!H231</f>
        <v>0</v>
      </c>
      <c r="F236" s="214">
        <f>'Бланк заказа с НДС'!I231</f>
        <v>0</v>
      </c>
      <c r="G236" s="214">
        <f>'Бланк заказа с НДС'!K231</f>
        <v>0</v>
      </c>
      <c r="H236" s="214">
        <f>'Бланк заказа с НДС'!L231</f>
        <v>0</v>
      </c>
      <c r="I236" s="215">
        <f>'Бланк заказа с НДС'!N231/1.22</f>
        <v>0</v>
      </c>
      <c r="J236" s="215">
        <f>'Бланк заказа с НДС'!N231</f>
        <v>0</v>
      </c>
      <c r="K236" s="215">
        <f t="shared" ref="K236:L236" si="91">J236*1.1</f>
        <v>0</v>
      </c>
      <c r="L236" s="215">
        <f t="shared" si="91"/>
        <v>0</v>
      </c>
      <c r="M236" s="216">
        <f t="shared" si="74"/>
        <v>0</v>
      </c>
      <c r="N236" s="43"/>
      <c r="O236" s="43"/>
      <c r="P236" s="52"/>
      <c r="Q236" s="52"/>
      <c r="R236" s="52"/>
    </row>
    <row r="237" spans="1:18" s="118" customFormat="1" ht="15.75" x14ac:dyDescent="0.2">
      <c r="A237" s="122">
        <f>_xlfn.AGGREGATE(3,3,$B$11:B237)</f>
        <v>220</v>
      </c>
      <c r="B237" s="123" t="str">
        <f>'Бланк заказа с НДС'!B232</f>
        <v>ТЛТ00004498</v>
      </c>
      <c r="C237" s="123" t="str">
        <f>'Бланк заказа с НДС'!F232</f>
        <v>906-355</v>
      </c>
      <c r="D237" s="123">
        <f>'Бланк заказа с НДС'!G232</f>
        <v>6001550441</v>
      </c>
      <c r="E237" s="123" t="str">
        <f>'Бланк заказа с НДС'!H232</f>
        <v>и</v>
      </c>
      <c r="F237" s="123">
        <f>'Бланк заказа с НДС'!I232</f>
        <v>1802008221123</v>
      </c>
      <c r="G237" s="123" t="str">
        <f>'Бланк заказа с НДС'!K232</f>
        <v>906-355</v>
      </c>
      <c r="H237" s="123" t="str">
        <f>'Бланк заказа с НДС'!L232</f>
        <v>906-355 Внутренний рулевой наконечник Renault Logan   6001550441</v>
      </c>
      <c r="I237" s="124">
        <f>'Бланк заказа с НДС'!N232/1.22</f>
        <v>285</v>
      </c>
      <c r="J237" s="124">
        <f>'Бланк заказа с НДС'!N232</f>
        <v>347.7</v>
      </c>
      <c r="K237" s="124">
        <f t="shared" ref="K237:L237" si="92">J237*1.1</f>
        <v>382.47</v>
      </c>
      <c r="L237" s="124">
        <f t="shared" si="92"/>
        <v>420.71700000000004</v>
      </c>
      <c r="M237" s="124">
        <f t="shared" si="74"/>
        <v>567.96795000000009</v>
      </c>
      <c r="N237" s="43"/>
      <c r="O237" s="43"/>
      <c r="P237" s="52"/>
      <c r="Q237" s="52"/>
      <c r="R237" s="119"/>
    </row>
    <row r="238" spans="1:18" s="52" customFormat="1" ht="15.75" x14ac:dyDescent="0.2">
      <c r="A238" s="122">
        <f>_xlfn.AGGREGATE(3,3,$B$11:B238)</f>
        <v>221</v>
      </c>
      <c r="B238" s="123" t="str">
        <f>'Бланк заказа с НДС'!B233</f>
        <v>ТЛТ00023375</v>
      </c>
      <c r="C238" s="123" t="str">
        <f>'Бланк заказа с НДС'!F233</f>
        <v>906-352</v>
      </c>
      <c r="D238" s="123" t="str">
        <f>'Бланк заказа с НДС'!G233</f>
        <v>401604793R</v>
      </c>
      <c r="E238" s="123" t="str">
        <f>'Бланк заказа с НДС'!H233</f>
        <v>о</v>
      </c>
      <c r="F238" s="123">
        <f>'Бланк заказа с НДС'!I233</f>
        <v>1802008221130</v>
      </c>
      <c r="G238" s="123" t="str">
        <f>'Бланк заказа с НДС'!K233</f>
        <v>906-352</v>
      </c>
      <c r="H238" s="123" t="str">
        <f>'Бланк заказа с НДС'!L233</f>
        <v>906-352 Шаровая опора передней подвески Renault Logan (ОЕМ 4016 047 93R)</v>
      </c>
      <c r="I238" s="124">
        <f>'Бланк заказа с НДС'!N233/1.22</f>
        <v>332.5</v>
      </c>
      <c r="J238" s="124">
        <f>'Бланк заказа с НДС'!N233</f>
        <v>405.65</v>
      </c>
      <c r="K238" s="124">
        <f t="shared" ref="K238:L238" si="93">J238*1.1</f>
        <v>446.21500000000003</v>
      </c>
      <c r="L238" s="124">
        <f t="shared" si="93"/>
        <v>490.83650000000006</v>
      </c>
      <c r="M238" s="124">
        <f t="shared" si="74"/>
        <v>662.62927500000012</v>
      </c>
      <c r="N238" s="43"/>
      <c r="O238" s="43"/>
      <c r="R238" s="119"/>
    </row>
    <row r="239" spans="1:18" s="52" customFormat="1" ht="15.75" x14ac:dyDescent="0.2">
      <c r="A239" s="122">
        <f>_xlfn.AGGREGATE(3,3,$B$11:B239)</f>
        <v>222</v>
      </c>
      <c r="B239" s="123" t="str">
        <f>'Бланк заказа с НДС'!B234</f>
        <v>ТЛТ00019816</v>
      </c>
      <c r="C239" s="123" t="str">
        <f>'Бланк заказа с НДС'!F234</f>
        <v>906-619</v>
      </c>
      <c r="D239" s="123" t="str">
        <f>'Бланк заказа с НДС'!G234</f>
        <v>401602523R</v>
      </c>
      <c r="E239" s="123" t="str">
        <f>'Бланк заказа с НДС'!H234</f>
        <v>о</v>
      </c>
      <c r="F239" s="123">
        <f>'Бланк заказа с НДС'!I234</f>
        <v>4630017784981</v>
      </c>
      <c r="G239" s="123" t="str">
        <f>'Бланк заказа с НДС'!K234</f>
        <v>906-619</v>
      </c>
      <c r="H239" s="123" t="str">
        <f>'Бланк заказа с НДС'!L234</f>
        <v>906-619 Шаровая опора Largus, Logan, Xray после 2013г. (ОЕМ 4016 040 02R)</v>
      </c>
      <c r="I239" s="124">
        <f>'Бланк заказа с НДС'!N234/1.22</f>
        <v>332.5</v>
      </c>
      <c r="J239" s="124">
        <f>'Бланк заказа с НДС'!N234</f>
        <v>405.65</v>
      </c>
      <c r="K239" s="124">
        <f t="shared" ref="K239:L239" si="94">J239*1.1</f>
        <v>446.21500000000003</v>
      </c>
      <c r="L239" s="124">
        <f t="shared" si="94"/>
        <v>490.83650000000006</v>
      </c>
      <c r="M239" s="124">
        <f t="shared" si="74"/>
        <v>662.62927500000012</v>
      </c>
      <c r="N239" s="43"/>
      <c r="O239" s="43"/>
      <c r="R239" s="119"/>
    </row>
    <row r="240" spans="1:18" s="119" customFormat="1" ht="19.5" customHeight="1" x14ac:dyDescent="0.2">
      <c r="A240" s="122">
        <f>_xlfn.AGGREGATE(3,3,$B$11:B240)</f>
        <v>223</v>
      </c>
      <c r="B240" s="123" t="str">
        <f>'Бланк заказа с НДС'!B235</f>
        <v>ТЛТ00004492</v>
      </c>
      <c r="C240" s="123" t="str">
        <f>'Бланк заказа с НДС'!F235</f>
        <v>906-353</v>
      </c>
      <c r="D240" s="123" t="str">
        <f>'Бланк заказа с НДС'!G235</f>
        <v>6001547610</v>
      </c>
      <c r="E240" s="123" t="str">
        <f>'Бланк заказа с НДС'!H235</f>
        <v>и</v>
      </c>
      <c r="F240" s="123">
        <f>'Бланк заказа с НДС'!I235</f>
        <v>1802008221154</v>
      </c>
      <c r="G240" s="123" t="str">
        <f>'Бланк заказа с НДС'!K235</f>
        <v>906-353</v>
      </c>
      <c r="H240" s="123" t="str">
        <f>'Бланк заказа с НДС'!L235</f>
        <v>906-353 Рулевой наконечник наружный левый Renault Logan 6001547610</v>
      </c>
      <c r="I240" s="124">
        <f>'Бланк заказа с НДС'!N235/1.22</f>
        <v>415</v>
      </c>
      <c r="J240" s="124">
        <f>'Бланк заказа с НДС'!N235</f>
        <v>506.3</v>
      </c>
      <c r="K240" s="124">
        <f t="shared" ref="K240:L240" si="95">J240*1.1</f>
        <v>556.93000000000006</v>
      </c>
      <c r="L240" s="124">
        <f t="shared" si="95"/>
        <v>612.62300000000016</v>
      </c>
      <c r="M240" s="124">
        <f t="shared" si="74"/>
        <v>827.04105000000027</v>
      </c>
      <c r="N240" s="43"/>
      <c r="O240" s="43"/>
      <c r="P240" s="52"/>
      <c r="Q240" s="52"/>
      <c r="R240" s="52"/>
    </row>
    <row r="241" spans="1:18" s="119" customFormat="1" ht="15.75" x14ac:dyDescent="0.2">
      <c r="A241" s="122">
        <f>_xlfn.AGGREGATE(3,3,$B$11:B241)</f>
        <v>224</v>
      </c>
      <c r="B241" s="123" t="str">
        <f>'Бланк заказа с НДС'!B236</f>
        <v>ТЛТ00004495</v>
      </c>
      <c r="C241" s="123" t="str">
        <f>'Бланк заказа с НДС'!F236</f>
        <v>906-354</v>
      </c>
      <c r="D241" s="123" t="str">
        <f>'Бланк заказа с НДС'!G236</f>
        <v>6001547611</v>
      </c>
      <c r="E241" s="123" t="str">
        <f>'Бланк заказа с НДС'!H236</f>
        <v>и</v>
      </c>
      <c r="F241" s="123">
        <f>'Бланк заказа с НДС'!I236</f>
        <v>1802008221147</v>
      </c>
      <c r="G241" s="123" t="str">
        <f>'Бланк заказа с НДС'!K236</f>
        <v>906-354</v>
      </c>
      <c r="H241" s="123" t="str">
        <f>'Бланк заказа с НДС'!L236</f>
        <v>906-354 Рулевой наконечник наружный правый Renault Logan   6001547611</v>
      </c>
      <c r="I241" s="124">
        <f>'Бланк заказа с НДС'!N236/1.22</f>
        <v>415</v>
      </c>
      <c r="J241" s="124">
        <f>'Бланк заказа с НДС'!N236</f>
        <v>506.3</v>
      </c>
      <c r="K241" s="124">
        <f t="shared" ref="K241:L241" si="96">J241*1.1</f>
        <v>556.93000000000006</v>
      </c>
      <c r="L241" s="124">
        <f t="shared" si="96"/>
        <v>612.62300000000016</v>
      </c>
      <c r="M241" s="124">
        <f t="shared" si="74"/>
        <v>827.04105000000027</v>
      </c>
      <c r="N241" s="43"/>
      <c r="O241" s="43"/>
      <c r="P241" s="52"/>
      <c r="Q241" s="52"/>
      <c r="R241" s="52"/>
    </row>
    <row r="242" spans="1:18" s="52" customFormat="1" ht="31.5" x14ac:dyDescent="0.2">
      <c r="A242" s="122">
        <f>_xlfn.AGGREGATE(3,3,$B$11:B242)</f>
        <v>225</v>
      </c>
      <c r="B242" s="123" t="str">
        <f>'Бланк заказа с НДС'!B237</f>
        <v>ТЛТ00004501</v>
      </c>
      <c r="C242" s="123" t="str">
        <f>'Бланк заказа с НДС'!F237</f>
        <v>906-356</v>
      </c>
      <c r="D242" s="123" t="str">
        <f>'Бланк заказа с НДС'!G237</f>
        <v>8200277960</v>
      </c>
      <c r="E242" s="123" t="str">
        <f>'Бланк заказа с НДС'!H237</f>
        <v>и</v>
      </c>
      <c r="F242" s="123">
        <f>'Бланк заказа с НДС'!I237</f>
        <v>1802008221161</v>
      </c>
      <c r="G242" s="123" t="str">
        <f>'Бланк заказа с НДС'!K237</f>
        <v>906-356</v>
      </c>
      <c r="H242" s="123" t="str">
        <f>'Бланк заказа с НДС'!L237</f>
        <v>906-356 Комплект стойки стабилизатора Renault Logan   6001547138 / 6001547892</v>
      </c>
      <c r="I242" s="124">
        <f>'Бланк заказа с НДС'!N237/1.22</f>
        <v>129.17213114754099</v>
      </c>
      <c r="J242" s="124">
        <f>'Бланк заказа с НДС'!N237</f>
        <v>157.59</v>
      </c>
      <c r="K242" s="124">
        <f t="shared" ref="K242:L242" si="97">J242*1.1</f>
        <v>173.34900000000002</v>
      </c>
      <c r="L242" s="124">
        <f t="shared" si="97"/>
        <v>190.68390000000002</v>
      </c>
      <c r="M242" s="124">
        <f t="shared" si="74"/>
        <v>257.42326500000007</v>
      </c>
      <c r="N242" s="43"/>
      <c r="O242" s="43"/>
    </row>
    <row r="243" spans="1:18" s="119" customFormat="1" ht="15.75" x14ac:dyDescent="0.2">
      <c r="A243" s="122">
        <f>_xlfn.AGGREGATE(3,3,$B$11:B243)</f>
        <v>226</v>
      </c>
      <c r="B243" s="123" t="str">
        <f>'Бланк заказа с НДС'!B238</f>
        <v>ТЛТ00004549</v>
      </c>
      <c r="C243" s="123" t="str">
        <f>'Бланк заказа с НДС'!F238</f>
        <v>906-420</v>
      </c>
      <c r="D243" s="123">
        <f>'Бланк заказа с НДС'!G238</f>
        <v>6001547519</v>
      </c>
      <c r="E243" s="123" t="str">
        <f>'Бланк заказа с НДС'!H238</f>
        <v>и</v>
      </c>
      <c r="F243" s="123">
        <f>'Бланк заказа с НДС'!I238</f>
        <v>1802008221390</v>
      </c>
      <c r="G243" s="123" t="str">
        <f>'Бланк заказа с НДС'!K238</f>
        <v>906-420</v>
      </c>
      <c r="H243" s="123" t="str">
        <f>'Бланк заказа с НДС'!L238</f>
        <v>906-420 Рычаг передней подвески правый в сборе Renault Logan   6001547519</v>
      </c>
      <c r="I243" s="124">
        <f>'Бланк заказа с НДС'!N238/1.22</f>
        <v>1380</v>
      </c>
      <c r="J243" s="124">
        <f>'Бланк заказа с НДС'!N238</f>
        <v>1683.6</v>
      </c>
      <c r="K243" s="124">
        <f t="shared" ref="K243:L243" si="98">J243*1.1</f>
        <v>1851.96</v>
      </c>
      <c r="L243" s="124">
        <f t="shared" si="98"/>
        <v>2037.1560000000002</v>
      </c>
      <c r="M243" s="124">
        <f t="shared" si="74"/>
        <v>2750.1606000000006</v>
      </c>
      <c r="N243" s="43"/>
      <c r="O243" s="43"/>
      <c r="P243" s="52"/>
      <c r="Q243" s="52"/>
    </row>
    <row r="244" spans="1:18" s="52" customFormat="1" ht="15.75" x14ac:dyDescent="0.2">
      <c r="A244" s="122">
        <f>_xlfn.AGGREGATE(3,3,$B$11:B244)</f>
        <v>227</v>
      </c>
      <c r="B244" s="123" t="str">
        <f>'Бланк заказа с НДС'!B239</f>
        <v>ТЛТ00004552</v>
      </c>
      <c r="C244" s="123" t="str">
        <f>'Бланк заказа с НДС'!F239</f>
        <v>906-421</v>
      </c>
      <c r="D244" s="123">
        <f>'Бланк заказа с НДС'!G239</f>
        <v>6001547520</v>
      </c>
      <c r="E244" s="123" t="str">
        <f>'Бланк заказа с НДС'!H239</f>
        <v>и</v>
      </c>
      <c r="F244" s="123">
        <f>'Бланк заказа с НДС'!I239</f>
        <v>1802008221406</v>
      </c>
      <c r="G244" s="123" t="str">
        <f>'Бланк заказа с НДС'!K239</f>
        <v>906-421</v>
      </c>
      <c r="H244" s="123" t="str">
        <f>'Бланк заказа с НДС'!L239</f>
        <v>906-421 Рычаг передней подвески левый в сборе Renault Logan   6001547520</v>
      </c>
      <c r="I244" s="124">
        <f>'Бланк заказа с НДС'!N239/1.22</f>
        <v>1380</v>
      </c>
      <c r="J244" s="124">
        <f>'Бланк заказа с НДС'!N239</f>
        <v>1683.6</v>
      </c>
      <c r="K244" s="124">
        <f t="shared" ref="K244:L244" si="99">J244*1.1</f>
        <v>1851.96</v>
      </c>
      <c r="L244" s="124">
        <f t="shared" si="99"/>
        <v>2037.1560000000002</v>
      </c>
      <c r="M244" s="124">
        <f t="shared" si="74"/>
        <v>2750.1606000000006</v>
      </c>
      <c r="N244" s="43"/>
      <c r="O244" s="43"/>
      <c r="R244" s="119"/>
    </row>
    <row r="245" spans="1:18" s="52" customFormat="1" ht="17.25" customHeight="1" x14ac:dyDescent="0.2">
      <c r="A245" s="122">
        <f>_xlfn.AGGREGATE(3,3,$B$11:B245)</f>
        <v>228</v>
      </c>
      <c r="B245" s="123" t="str">
        <f>'Бланк заказа с НДС'!B240</f>
        <v>ТЛТ00014381</v>
      </c>
      <c r="C245" s="123" t="str">
        <f>'Бланк заказа с НДС'!F240</f>
        <v>906-631</v>
      </c>
      <c r="D245" s="123" t="str">
        <f>'Бланк заказа с НДС'!G240</f>
        <v>545004529R</v>
      </c>
      <c r="E245" s="123" t="str">
        <f>'Бланк заказа с НДС'!H240</f>
        <v>и</v>
      </c>
      <c r="F245" s="123">
        <f>'Бланк заказа с НДС'!I240</f>
        <v>4630017890088</v>
      </c>
      <c r="G245" s="123" t="str">
        <f>'Бланк заказа с НДС'!K240</f>
        <v>906-631</v>
      </c>
      <c r="H245" s="123" t="str">
        <f>'Бланк заказа с НДС'!L240</f>
        <v>906-631 Рычаг подвески в сборе правый Lada Largus 2013 545004529R</v>
      </c>
      <c r="I245" s="124">
        <f>'Бланк заказа с НДС'!N240/1.22</f>
        <v>1380</v>
      </c>
      <c r="J245" s="124">
        <f>'Бланк заказа с НДС'!N240</f>
        <v>1683.6</v>
      </c>
      <c r="K245" s="124">
        <f t="shared" ref="K245:L245" si="100">J245*1.1</f>
        <v>1851.96</v>
      </c>
      <c r="L245" s="124">
        <f t="shared" si="100"/>
        <v>2037.1560000000002</v>
      </c>
      <c r="M245" s="124">
        <f t="shared" si="74"/>
        <v>2750.1606000000006</v>
      </c>
      <c r="N245" s="43"/>
      <c r="O245" s="43"/>
    </row>
    <row r="246" spans="1:18" s="119" customFormat="1" ht="15.75" x14ac:dyDescent="0.2">
      <c r="A246" s="122">
        <f>_xlfn.AGGREGATE(3,3,$B$11:B246)</f>
        <v>229</v>
      </c>
      <c r="B246" s="123" t="str">
        <f>'Бланк заказа с НДС'!B241</f>
        <v>ТЛТ00014380</v>
      </c>
      <c r="C246" s="123" t="str">
        <f>'Бланк заказа с НДС'!F241</f>
        <v>906-630</v>
      </c>
      <c r="D246" s="123" t="str">
        <f>'Бланк заказа с НДС'!G241</f>
        <v>545011727R</v>
      </c>
      <c r="E246" s="123" t="str">
        <f>'Бланк заказа с НДС'!H241</f>
        <v>и</v>
      </c>
      <c r="F246" s="123">
        <f>'Бланк заказа с НДС'!I241</f>
        <v>4630017890071</v>
      </c>
      <c r="G246" s="123" t="str">
        <f>'Бланк заказа с НДС'!K241</f>
        <v>906-630</v>
      </c>
      <c r="H246" s="123" t="str">
        <f>'Бланк заказа с НДС'!L241</f>
        <v>906-630 Рычаг подвески в сборе левый Lada Largus 2013 545011727R</v>
      </c>
      <c r="I246" s="124">
        <f>'Бланк заказа с НДС'!N241/1.22</f>
        <v>1380</v>
      </c>
      <c r="J246" s="124">
        <f>'Бланк заказа с НДС'!N241</f>
        <v>1683.6</v>
      </c>
      <c r="K246" s="124">
        <f t="shared" ref="K246:L246" si="101">J246*1.1</f>
        <v>1851.96</v>
      </c>
      <c r="L246" s="124">
        <f t="shared" si="101"/>
        <v>2037.1560000000002</v>
      </c>
      <c r="M246" s="124">
        <f t="shared" si="74"/>
        <v>2750.1606000000006</v>
      </c>
      <c r="N246" s="43"/>
      <c r="O246" s="43"/>
      <c r="P246" s="52"/>
      <c r="Q246" s="52"/>
      <c r="R246" s="52"/>
    </row>
    <row r="247" spans="1:18" s="119" customFormat="1" ht="15.75" x14ac:dyDescent="0.2">
      <c r="A247" s="122">
        <f>_xlfn.AGGREGATE(3,3,$B$11:B247)</f>
        <v>230</v>
      </c>
      <c r="B247" s="123" t="str">
        <f>'Бланк заказа с НДС'!B242</f>
        <v>ТЛТ00010981</v>
      </c>
      <c r="C247" s="123" t="str">
        <f>'Бланк заказа с НДС'!F242</f>
        <v>906-569</v>
      </c>
      <c r="D247" s="123" t="str">
        <f>'Бланк заказа с НДС'!G242</f>
        <v>551103022R</v>
      </c>
      <c r="E247" s="123" t="str">
        <f>'Бланк заказа с НДС'!H242</f>
        <v>и</v>
      </c>
      <c r="F247" s="123">
        <f>'Бланк заказа с НДС'!I242</f>
        <v>4630017734559</v>
      </c>
      <c r="G247" s="123" t="str">
        <f>'Бланк заказа с НДС'!K242</f>
        <v>906-569</v>
      </c>
      <c r="H247" s="123" t="str">
        <f>'Бланк заказа с НДС'!L242</f>
        <v>906-569 Стойка переднего, заднего стабилизатора Renault Duster   551103022R</v>
      </c>
      <c r="I247" s="124">
        <f>'Бланк заказа с НДС'!N242/1.22</f>
        <v>300</v>
      </c>
      <c r="J247" s="124">
        <f>'Бланк заказа с НДС'!N242</f>
        <v>366</v>
      </c>
      <c r="K247" s="124">
        <f t="shared" ref="K247:L247" si="102">J247*1.1</f>
        <v>402.6</v>
      </c>
      <c r="L247" s="124">
        <f t="shared" si="102"/>
        <v>442.86000000000007</v>
      </c>
      <c r="M247" s="124">
        <f t="shared" si="74"/>
        <v>597.8610000000001</v>
      </c>
      <c r="N247" s="43"/>
      <c r="O247" s="43"/>
      <c r="P247" s="52"/>
      <c r="Q247" s="52"/>
    </row>
    <row r="248" spans="1:18" s="52" customFormat="1" ht="15.75" x14ac:dyDescent="0.2">
      <c r="A248" s="122">
        <f>_xlfn.AGGREGATE(3,3,$B$11:B248)</f>
        <v>231</v>
      </c>
      <c r="B248" s="123" t="str">
        <f>'Бланк заказа с НДС'!B243</f>
        <v>ТЛТ00012813</v>
      </c>
      <c r="C248" s="123" t="str">
        <f>'Бланк заказа с НДС'!F243</f>
        <v>906-594</v>
      </c>
      <c r="D248" s="123" t="str">
        <f>'Бланк заказа с НДС'!G243</f>
        <v>401602308R</v>
      </c>
      <c r="E248" s="123" t="str">
        <f>'Бланк заказа с НДС'!H243</f>
        <v>и</v>
      </c>
      <c r="F248" s="123">
        <f>'Бланк заказа с НДС'!I243</f>
        <v>4630017785230</v>
      </c>
      <c r="G248" s="123" t="str">
        <f>'Бланк заказа с НДС'!K243</f>
        <v>906-594</v>
      </c>
      <c r="H248" s="123" t="str">
        <f>'Бланк заказа с НДС'!L243</f>
        <v>906-594 Шаровая опора Renault Duster, Kaptur 401602308R</v>
      </c>
      <c r="I248" s="124">
        <f>'Бланк заказа с НДС'!N243/1.22</f>
        <v>415</v>
      </c>
      <c r="J248" s="124">
        <f>'Бланк заказа с НДС'!N243</f>
        <v>506.3</v>
      </c>
      <c r="K248" s="124">
        <f t="shared" ref="K248:L248" si="103">J248*1.1</f>
        <v>556.93000000000006</v>
      </c>
      <c r="L248" s="124">
        <f t="shared" si="103"/>
        <v>612.62300000000016</v>
      </c>
      <c r="M248" s="124">
        <f t="shared" si="74"/>
        <v>827.04105000000027</v>
      </c>
      <c r="N248" s="43"/>
      <c r="O248" s="43"/>
      <c r="R248" s="119"/>
    </row>
    <row r="249" spans="1:18" s="52" customFormat="1" ht="15.75" x14ac:dyDescent="0.2">
      <c r="A249" s="122">
        <f>_xlfn.AGGREGATE(3,3,$B$11:B249)</f>
        <v>232</v>
      </c>
      <c r="B249" s="123" t="str">
        <f>'Бланк заказа с НДС'!B244</f>
        <v>ТЛТ00012810</v>
      </c>
      <c r="C249" s="123" t="str">
        <f>'Бланк заказа с НДС'!F244</f>
        <v>906-591</v>
      </c>
      <c r="D249" s="123" t="str">
        <f>'Бланк заказа с НДС'!G244</f>
        <v>8201108332</v>
      </c>
      <c r="E249" s="123" t="str">
        <f>'Бланк заказа с НДС'!H244</f>
        <v>и</v>
      </c>
      <c r="F249" s="123">
        <f>'Бланк заказа с НДС'!I244</f>
        <v>4630017785261</v>
      </c>
      <c r="G249" s="123" t="str">
        <f>'Бланк заказа с НДС'!K244</f>
        <v>906-591</v>
      </c>
      <c r="H249" s="123" t="str">
        <f>'Бланк заказа с НДС'!L244</f>
        <v>906-591 Рулевой наконечник правый Renault Duster, Kaptur 8201108332</v>
      </c>
      <c r="I249" s="124">
        <f>'Бланк заказа с НДС'!N244/1.22</f>
        <v>450</v>
      </c>
      <c r="J249" s="124">
        <f>'Бланк заказа с НДС'!N244</f>
        <v>549</v>
      </c>
      <c r="K249" s="124">
        <f t="shared" ref="K249:L249" si="104">J249*1.1</f>
        <v>603.90000000000009</v>
      </c>
      <c r="L249" s="124">
        <f t="shared" si="104"/>
        <v>664.29000000000019</v>
      </c>
      <c r="M249" s="124">
        <f t="shared" si="74"/>
        <v>896.79150000000027</v>
      </c>
      <c r="N249" s="43"/>
      <c r="O249" s="43"/>
    </row>
    <row r="250" spans="1:18" s="119" customFormat="1" ht="15.75" x14ac:dyDescent="0.2">
      <c r="A250" s="122">
        <f>_xlfn.AGGREGATE(3,3,$B$11:B250)</f>
        <v>233</v>
      </c>
      <c r="B250" s="123" t="str">
        <f>'Бланк заказа с НДС'!B245</f>
        <v>ТЛТ00012811</v>
      </c>
      <c r="C250" s="123" t="str">
        <f>'Бланк заказа с НДС'!F245</f>
        <v>906-592</v>
      </c>
      <c r="D250" s="123" t="str">
        <f>'Бланк заказа с НДС'!G245</f>
        <v>8201108339</v>
      </c>
      <c r="E250" s="123" t="str">
        <f>'Бланк заказа с НДС'!H245</f>
        <v>и</v>
      </c>
      <c r="F250" s="123">
        <f>'Бланк заказа с НДС'!I245</f>
        <v>4630017785254</v>
      </c>
      <c r="G250" s="123" t="str">
        <f>'Бланк заказа с НДС'!K245</f>
        <v>906-592</v>
      </c>
      <c r="H250" s="123" t="str">
        <f>'Бланк заказа с НДС'!L245</f>
        <v>906-592 Рулевой наконечник левый Renault Duster, Kaptur 8201108339</v>
      </c>
      <c r="I250" s="124">
        <f>'Бланк заказа с НДС'!N245/1.22</f>
        <v>450</v>
      </c>
      <c r="J250" s="124">
        <f>'Бланк заказа с НДС'!N245</f>
        <v>549</v>
      </c>
      <c r="K250" s="124">
        <f t="shared" ref="K250:L250" si="105">J250*1.1</f>
        <v>603.90000000000009</v>
      </c>
      <c r="L250" s="124">
        <f t="shared" si="105"/>
        <v>664.29000000000019</v>
      </c>
      <c r="M250" s="124">
        <f t="shared" si="74"/>
        <v>896.79150000000027</v>
      </c>
      <c r="N250" s="43"/>
      <c r="O250" s="43"/>
      <c r="P250" s="52"/>
      <c r="Q250" s="52"/>
      <c r="R250" s="52"/>
    </row>
    <row r="251" spans="1:18" s="119" customFormat="1" ht="15.75" x14ac:dyDescent="0.2">
      <c r="A251" s="122">
        <f>_xlfn.AGGREGATE(3,3,$B$11:B251)</f>
        <v>234</v>
      </c>
      <c r="B251" s="123" t="str">
        <f>'Бланк заказа с НДС'!B246</f>
        <v>ТЛТ00012814</v>
      </c>
      <c r="C251" s="123" t="str">
        <f>'Бланк заказа с НДС'!F246</f>
        <v>906-595</v>
      </c>
      <c r="D251" s="123">
        <f>'Бланк заказа с НДС'!G246</f>
        <v>7701474795</v>
      </c>
      <c r="E251" s="123" t="str">
        <f>'Бланк заказа с НДС'!H246</f>
        <v>и</v>
      </c>
      <c r="F251" s="123">
        <f>'Бланк заказа с НДС'!I246</f>
        <v>4630017785223</v>
      </c>
      <c r="G251" s="123" t="str">
        <f>'Бланк заказа с НДС'!K246</f>
        <v>906-595</v>
      </c>
      <c r="H251" s="123" t="str">
        <f>'Бланк заказа с НДС'!L246</f>
        <v>906-595 Рулевой наконечник левый Renault Megane 2 7701474795</v>
      </c>
      <c r="I251" s="124">
        <f>'Бланк заказа с НДС'!N246/1.22</f>
        <v>350</v>
      </c>
      <c r="J251" s="124">
        <f>'Бланк заказа с НДС'!N246</f>
        <v>427</v>
      </c>
      <c r="K251" s="124">
        <f t="shared" ref="K251:L251" si="106">J251*1.1</f>
        <v>469.70000000000005</v>
      </c>
      <c r="L251" s="124">
        <f t="shared" si="106"/>
        <v>516.67000000000007</v>
      </c>
      <c r="M251" s="124">
        <f t="shared" si="74"/>
        <v>697.50450000000012</v>
      </c>
      <c r="N251" s="43"/>
      <c r="O251" s="43"/>
      <c r="P251" s="52"/>
      <c r="Q251" s="52"/>
      <c r="R251" s="52"/>
    </row>
    <row r="252" spans="1:18" s="52" customFormat="1" ht="15.75" x14ac:dyDescent="0.2">
      <c r="A252" s="122">
        <f>_xlfn.AGGREGATE(3,3,$B$11:B252)</f>
        <v>235</v>
      </c>
      <c r="B252" s="123" t="str">
        <f>'Бланк заказа с НДС'!B247</f>
        <v>ТЛТ00012815</v>
      </c>
      <c r="C252" s="123" t="str">
        <f>'Бланк заказа с НДС'!F247</f>
        <v>906-596</v>
      </c>
      <c r="D252" s="123">
        <f>'Бланк заказа с НДС'!G247</f>
        <v>7701474796</v>
      </c>
      <c r="E252" s="123" t="str">
        <f>'Бланк заказа с НДС'!H247</f>
        <v>и</v>
      </c>
      <c r="F252" s="123">
        <f>'Бланк заказа с НДС'!I247</f>
        <v>4630017785216</v>
      </c>
      <c r="G252" s="123" t="str">
        <f>'Бланк заказа с НДС'!K247</f>
        <v>906-596</v>
      </c>
      <c r="H252" s="123" t="str">
        <f>'Бланк заказа с НДС'!L247</f>
        <v>906-596 Рулевой наконечник правый Renault Megane 2 7701474796</v>
      </c>
      <c r="I252" s="124">
        <f>'Бланк заказа с НДС'!N247/1.22</f>
        <v>350</v>
      </c>
      <c r="J252" s="124">
        <f>'Бланк заказа с НДС'!N247</f>
        <v>427</v>
      </c>
      <c r="K252" s="124">
        <f t="shared" ref="K252:L252" si="107">J252*1.1</f>
        <v>469.70000000000005</v>
      </c>
      <c r="L252" s="124">
        <f t="shared" si="107"/>
        <v>516.67000000000007</v>
      </c>
      <c r="M252" s="124">
        <f t="shared" si="74"/>
        <v>697.50450000000012</v>
      </c>
      <c r="N252" s="43"/>
      <c r="O252" s="43"/>
    </row>
    <row r="253" spans="1:18" s="52" customFormat="1" ht="19.5" customHeight="1" x14ac:dyDescent="0.2">
      <c r="A253" s="122">
        <f>_xlfn.AGGREGATE(3,3,$B$11:B253)</f>
        <v>236</v>
      </c>
      <c r="B253" s="123" t="str">
        <f>'Бланк заказа с НДС'!B248</f>
        <v>ТЛТ00012825</v>
      </c>
      <c r="C253" s="123" t="str">
        <f>'Бланк заказа с НДС'!F248</f>
        <v>906-606</v>
      </c>
      <c r="D253" s="123">
        <f>'Бланк заказа с НДС'!G248</f>
        <v>8200166159</v>
      </c>
      <c r="E253" s="123" t="str">
        <f>'Бланк заказа с НДС'!H248</f>
        <v>и</v>
      </c>
      <c r="F253" s="123">
        <f>'Бланк заказа с НДС'!I248</f>
        <v>4630017785117</v>
      </c>
      <c r="G253" s="123" t="str">
        <f>'Бланк заказа с НДС'!K248</f>
        <v>906-606</v>
      </c>
      <c r="H253" s="123" t="str">
        <f>'Бланк заказа с НДС'!L248</f>
        <v>906-606 Стойка стабилизатора Renault Megane 2 8200166159</v>
      </c>
      <c r="I253" s="124">
        <f>'Бланк заказа с НДС'!N248/1.22</f>
        <v>310</v>
      </c>
      <c r="J253" s="124">
        <f>'Бланк заказа с НДС'!N248</f>
        <v>378.2</v>
      </c>
      <c r="K253" s="124">
        <f t="shared" ref="K253:L253" si="108">J253*1.1</f>
        <v>416.02000000000004</v>
      </c>
      <c r="L253" s="124">
        <f t="shared" si="108"/>
        <v>457.62200000000007</v>
      </c>
      <c r="M253" s="124">
        <f t="shared" si="74"/>
        <v>617.78970000000015</v>
      </c>
      <c r="N253" s="43"/>
      <c r="O253" s="43"/>
    </row>
    <row r="254" spans="1:18" s="52" customFormat="1" ht="15.75" x14ac:dyDescent="0.2">
      <c r="A254" s="122">
        <f>_xlfn.AGGREGATE(3,3,$B$11:B254)</f>
        <v>237</v>
      </c>
      <c r="B254" s="123" t="str">
        <f>'Бланк заказа с НДС'!B249</f>
        <v>ТЛТ00012827</v>
      </c>
      <c r="C254" s="123" t="str">
        <f>'Бланк заказа с НДС'!F249</f>
        <v>906-608</v>
      </c>
      <c r="D254" s="123">
        <f>'Бланк заказа с НДС'!G249</f>
        <v>6040002245</v>
      </c>
      <c r="E254" s="123" t="str">
        <f>'Бланк заказа с НДС'!H249</f>
        <v>и</v>
      </c>
      <c r="F254" s="123">
        <f>'Бланк заказа с НДС'!I249</f>
        <v>4630017927005</v>
      </c>
      <c r="G254" s="123" t="str">
        <f>'Бланк заказа с НДС'!K249</f>
        <v>906-608</v>
      </c>
      <c r="H254" s="123" t="str">
        <f>'Бланк заказа с НДС'!L249</f>
        <v>906-608 Сайлентблок Largus, Logan до 2013г. 6040002245</v>
      </c>
      <c r="I254" s="124">
        <f>'Бланк заказа с НДС'!N249/1.22</f>
        <v>186.67213114754099</v>
      </c>
      <c r="J254" s="124">
        <f>'Бланк заказа с НДС'!N249</f>
        <v>227.74</v>
      </c>
      <c r="K254" s="124">
        <f t="shared" ref="K254:L254" si="109">J254*1.1</f>
        <v>250.51400000000004</v>
      </c>
      <c r="L254" s="124">
        <f t="shared" si="109"/>
        <v>275.56540000000007</v>
      </c>
      <c r="M254" s="124">
        <f t="shared" si="74"/>
        <v>372.0132900000001</v>
      </c>
      <c r="N254" s="43"/>
      <c r="O254" s="43"/>
    </row>
    <row r="255" spans="1:18" s="117" customFormat="1" ht="15.75" x14ac:dyDescent="0.2">
      <c r="A255" s="213">
        <f>_xlfn.AGGREGATE(3,3,$B$11:B255)</f>
        <v>237</v>
      </c>
      <c r="B255" s="214"/>
      <c r="C255" s="214" t="str">
        <f>'Бланк заказа с НДС'!F250</f>
        <v>Lada Largus</v>
      </c>
      <c r="D255" s="214">
        <f>'Бланк заказа с НДС'!G250</f>
        <v>0</v>
      </c>
      <c r="E255" s="214">
        <f>'Бланк заказа с НДС'!H250</f>
        <v>0</v>
      </c>
      <c r="F255" s="214">
        <f>'Бланк заказа с НДС'!I250</f>
        <v>0</v>
      </c>
      <c r="G255" s="214">
        <f>'Бланк заказа с НДС'!K250</f>
        <v>0</v>
      </c>
      <c r="H255" s="214">
        <f>'Бланк заказа с НДС'!L250</f>
        <v>0</v>
      </c>
      <c r="I255" s="215">
        <f>'Бланк заказа с НДС'!N250/1.22</f>
        <v>0</v>
      </c>
      <c r="J255" s="215">
        <f>'Бланк заказа с НДС'!N250</f>
        <v>0</v>
      </c>
      <c r="K255" s="215">
        <f t="shared" ref="K255:L255" si="110">J255*1.1</f>
        <v>0</v>
      </c>
      <c r="L255" s="215">
        <f t="shared" si="110"/>
        <v>0</v>
      </c>
      <c r="M255" s="216">
        <f t="shared" si="74"/>
        <v>0</v>
      </c>
      <c r="N255" s="43"/>
      <c r="O255" s="43"/>
      <c r="P255" s="52"/>
      <c r="Q255" s="52"/>
      <c r="R255" s="52"/>
    </row>
    <row r="256" spans="1:18" s="52" customFormat="1" ht="15.75" x14ac:dyDescent="0.2">
      <c r="A256" s="122">
        <f>_xlfn.AGGREGATE(3,3,$B$11:B256)</f>
        <v>238</v>
      </c>
      <c r="B256" s="123" t="str">
        <f>'Бланк заказа с НДС'!B251</f>
        <v>ТЛТ00004201</v>
      </c>
      <c r="C256" s="123" t="str">
        <f>'Бланк заказа с НДС'!F251</f>
        <v>906-500</v>
      </c>
      <c r="D256" s="123" t="str">
        <f>'Бланк заказа с НДС'!G251</f>
        <v>39211AY625</v>
      </c>
      <c r="E256" s="123" t="str">
        <f>'Бланк заказа с НДС'!H251</f>
        <v>и</v>
      </c>
      <c r="F256" s="123">
        <f>'Бланк заказа с НДС'!I251</f>
        <v>4680287517109</v>
      </c>
      <c r="G256" s="123" t="str">
        <f>'Бланк заказа с НДС'!K251</f>
        <v>906-500</v>
      </c>
      <c r="H256" s="123" t="str">
        <f>'Бланк заказа с НДС'!L251</f>
        <v>906-500 Шарнир равных угловых скоростей Lada Largus 39211AY625</v>
      </c>
      <c r="I256" s="124">
        <f>'Бланк заказа с НДС'!N251/1.22</f>
        <v>1116.672131147541</v>
      </c>
      <c r="J256" s="124">
        <f>'Бланк заказа с НДС'!N251</f>
        <v>1362.34</v>
      </c>
      <c r="K256" s="124">
        <f t="shared" ref="K256:L256" si="111">J256*1.1</f>
        <v>1498.5740000000001</v>
      </c>
      <c r="L256" s="124">
        <f t="shared" si="111"/>
        <v>1648.4314000000002</v>
      </c>
      <c r="M256" s="124">
        <f t="shared" si="74"/>
        <v>2225.3823900000002</v>
      </c>
      <c r="N256" s="43"/>
      <c r="O256" s="43"/>
    </row>
    <row r="257" spans="1:18" s="52" customFormat="1" ht="19.5" customHeight="1" x14ac:dyDescent="0.2">
      <c r="A257" s="122">
        <f>_xlfn.AGGREGATE(3,3,$B$11:B257)</f>
        <v>239</v>
      </c>
      <c r="B257" s="123" t="str">
        <f>'Бланк заказа с НДС'!B252</f>
        <v>ТЛТ00008566</v>
      </c>
      <c r="C257" s="123" t="str">
        <f>'Бланк заказа с НДС'!F252</f>
        <v>906-509</v>
      </c>
      <c r="D257" s="123">
        <f>'Бланк заказа с НДС'!G252</f>
        <v>0</v>
      </c>
      <c r="E257" s="123" t="str">
        <f>'Бланк заказа с НДС'!H252</f>
        <v>и</v>
      </c>
      <c r="F257" s="123">
        <f>'Бланк заказа с НДС'!I252</f>
        <v>4680287577905</v>
      </c>
      <c r="G257" s="123" t="str">
        <f>'Бланк заказа с НДС'!K252</f>
        <v>906-509</v>
      </c>
      <c r="H257" s="123" t="str">
        <f>'Бланк заказа с НДС'!L252</f>
        <v>906-509 Шарнир равных угловых скоростей внутренний Lada Largus 1,6 JR5</v>
      </c>
      <c r="I257" s="124">
        <f>'Бланк заказа с НДС'!N252/1.22</f>
        <v>1350</v>
      </c>
      <c r="J257" s="124">
        <f>'Бланк заказа с НДС'!N252</f>
        <v>1647</v>
      </c>
      <c r="K257" s="124">
        <f t="shared" ref="K257:L257" si="112">J257*1.1</f>
        <v>1811.7</v>
      </c>
      <c r="L257" s="124">
        <f t="shared" si="112"/>
        <v>1992.8700000000001</v>
      </c>
      <c r="M257" s="124">
        <f t="shared" si="74"/>
        <v>2690.3745000000004</v>
      </c>
      <c r="N257" s="43"/>
      <c r="O257" s="43"/>
    </row>
    <row r="258" spans="1:18" s="52" customFormat="1" ht="15.75" x14ac:dyDescent="0.2">
      <c r="A258" s="122">
        <f>_xlfn.AGGREGATE(3,3,$B$11:B258)</f>
        <v>240</v>
      </c>
      <c r="B258" s="123" t="str">
        <f>'Бланк заказа с НДС'!B253</f>
        <v>ТЛТ00008567</v>
      </c>
      <c r="C258" s="123" t="str">
        <f>'Бланк заказа с НДС'!F253</f>
        <v>906-510</v>
      </c>
      <c r="D258" s="123">
        <f>'Бланк заказа с НДС'!G253</f>
        <v>0</v>
      </c>
      <c r="E258" s="123" t="str">
        <f>'Бланк заказа с НДС'!H253</f>
        <v>и</v>
      </c>
      <c r="F258" s="123">
        <f>'Бланк заказа с НДС'!I253</f>
        <v>4680287577912</v>
      </c>
      <c r="G258" s="123" t="str">
        <f>'Бланк заказа с НДС'!K253</f>
        <v>906-510</v>
      </c>
      <c r="H258" s="123" t="str">
        <f>'Бланк заказа с НДС'!L253</f>
        <v>906-510 Шарнир равных угловых скоростей внутренний Lada Largus 1,6 JH3</v>
      </c>
      <c r="I258" s="124">
        <f>'Бланк заказа с НДС'!N253/1.22</f>
        <v>1320</v>
      </c>
      <c r="J258" s="124">
        <f>'Бланк заказа с НДС'!N253</f>
        <v>1610.4</v>
      </c>
      <c r="K258" s="124">
        <f t="shared" ref="K258:L258" si="113">J258*1.1</f>
        <v>1771.4400000000003</v>
      </c>
      <c r="L258" s="124">
        <f t="shared" si="113"/>
        <v>1948.5840000000005</v>
      </c>
      <c r="M258" s="124">
        <f t="shared" si="74"/>
        <v>2630.588400000001</v>
      </c>
      <c r="N258" s="43"/>
      <c r="O258" s="43"/>
    </row>
    <row r="259" spans="1:18" s="117" customFormat="1" ht="15.75" x14ac:dyDescent="0.2">
      <c r="A259" s="213">
        <f>_xlfn.AGGREGATE(3,3,$B$11:B259)</f>
        <v>240</v>
      </c>
      <c r="B259" s="214"/>
      <c r="C259" s="214" t="str">
        <f>'Бланк заказа с НДС'!F254</f>
        <v>VW Polo, Skoda Rapid</v>
      </c>
      <c r="D259" s="214">
        <f>'Бланк заказа с НДС'!G254</f>
        <v>0</v>
      </c>
      <c r="E259" s="214">
        <f>'Бланк заказа с НДС'!H254</f>
        <v>0</v>
      </c>
      <c r="F259" s="214">
        <f>'Бланк заказа с НДС'!I254</f>
        <v>0</v>
      </c>
      <c r="G259" s="214">
        <f>'Бланк заказа с НДС'!K254</f>
        <v>0</v>
      </c>
      <c r="H259" s="214">
        <f>'Бланк заказа с НДС'!L254</f>
        <v>0</v>
      </c>
      <c r="I259" s="215">
        <f>'Бланк заказа с НДС'!N254/1.22</f>
        <v>0</v>
      </c>
      <c r="J259" s="215">
        <f>'Бланк заказа с НДС'!N254</f>
        <v>0</v>
      </c>
      <c r="K259" s="215">
        <f t="shared" ref="K259:L259" si="114">J259*1.1</f>
        <v>0</v>
      </c>
      <c r="L259" s="215">
        <f t="shared" si="114"/>
        <v>0</v>
      </c>
      <c r="M259" s="216">
        <f t="shared" si="74"/>
        <v>0</v>
      </c>
      <c r="N259" s="43"/>
      <c r="O259" s="43"/>
      <c r="P259" s="52"/>
      <c r="Q259" s="52"/>
      <c r="R259" s="52"/>
    </row>
    <row r="260" spans="1:18" s="52" customFormat="1" ht="15.75" x14ac:dyDescent="0.2">
      <c r="A260" s="122">
        <f>_xlfn.AGGREGATE(3,3,$B$11:B260)</f>
        <v>241</v>
      </c>
      <c r="B260" s="123" t="str">
        <f>'Бланк заказа с НДС'!B255</f>
        <v>ТЛТ00004404</v>
      </c>
      <c r="C260" s="123" t="str">
        <f>'Бланк заказа с НДС'!F255</f>
        <v>906-482</v>
      </c>
      <c r="D260" s="123" t="str">
        <f>'Бланк заказа с НДС'!G255</f>
        <v>6Q0423811</v>
      </c>
      <c r="E260" s="123" t="str">
        <f>'Бланк заказа с НДС'!H255</f>
        <v>и</v>
      </c>
      <c r="F260" s="123">
        <f>'Бланк заказа с НДС'!I255</f>
        <v>1802008221802</v>
      </c>
      <c r="G260" s="123" t="str">
        <f>'Бланк заказа с НДС'!K255</f>
        <v>906-482</v>
      </c>
      <c r="H260" s="123" t="str">
        <f>'Бланк заказа с НДС'!L255</f>
        <v>906-482 Рулевой наконечник наружный левый Volkswagen Polo   6Q0423811</v>
      </c>
      <c r="I260" s="124">
        <f>'Бланк заказа с НДС'!N255/1.22</f>
        <v>300</v>
      </c>
      <c r="J260" s="124">
        <f>'Бланк заказа с НДС'!N255</f>
        <v>366</v>
      </c>
      <c r="K260" s="124">
        <f t="shared" ref="K260:L260" si="115">J260*1.1</f>
        <v>402.6</v>
      </c>
      <c r="L260" s="124">
        <f t="shared" si="115"/>
        <v>442.86000000000007</v>
      </c>
      <c r="M260" s="124">
        <f t="shared" si="74"/>
        <v>597.8610000000001</v>
      </c>
      <c r="N260" s="43"/>
      <c r="O260" s="43"/>
    </row>
    <row r="261" spans="1:18" s="52" customFormat="1" ht="15.75" x14ac:dyDescent="0.2">
      <c r="A261" s="122">
        <f>_xlfn.AGGREGATE(3,3,$B$11:B261)</f>
        <v>242</v>
      </c>
      <c r="B261" s="123" t="str">
        <f>'Бланк заказа с НДС'!B256</f>
        <v>ТЛТ00004402</v>
      </c>
      <c r="C261" s="123" t="str">
        <f>'Бланк заказа с НДС'!F256</f>
        <v>906-481</v>
      </c>
      <c r="D261" s="123" t="str">
        <f>'Бланк заказа с НДС'!G256</f>
        <v>6Q0423812</v>
      </c>
      <c r="E261" s="123" t="str">
        <f>'Бланк заказа с НДС'!H256</f>
        <v>и</v>
      </c>
      <c r="F261" s="123">
        <f>'Бланк заказа с НДС'!I256</f>
        <v>1802008221796</v>
      </c>
      <c r="G261" s="123" t="str">
        <f>'Бланк заказа с НДС'!K256</f>
        <v>906-481</v>
      </c>
      <c r="H261" s="123" t="str">
        <f>'Бланк заказа с НДС'!L256</f>
        <v>906-481 Рулевой наконечник наружный правый Volkswagen Polo   6Q0423812</v>
      </c>
      <c r="I261" s="124">
        <f>'Бланк заказа с НДС'!N256/1.22</f>
        <v>300</v>
      </c>
      <c r="J261" s="124">
        <f>'Бланк заказа с НДС'!N256</f>
        <v>366</v>
      </c>
      <c r="K261" s="124">
        <f t="shared" ref="K261:L261" si="116">J261*1.1</f>
        <v>402.6</v>
      </c>
      <c r="L261" s="124">
        <f t="shared" si="116"/>
        <v>442.86000000000007</v>
      </c>
      <c r="M261" s="124">
        <f t="shared" si="74"/>
        <v>597.8610000000001</v>
      </c>
      <c r="N261" s="43"/>
      <c r="O261" s="43"/>
    </row>
    <row r="262" spans="1:18" s="52" customFormat="1" ht="15.75" x14ac:dyDescent="0.2">
      <c r="A262" s="122">
        <f>_xlfn.AGGREGATE(3,3,$B$11:B262)</f>
        <v>243</v>
      </c>
      <c r="B262" s="123" t="str">
        <f>'Бланк заказа с НДС'!B257</f>
        <v>ТЛТ00004393</v>
      </c>
      <c r="C262" s="123" t="str">
        <f>'Бланк заказа с НДС'!F257</f>
        <v>906-479</v>
      </c>
      <c r="D262" s="123" t="str">
        <f>'Бланк заказа с НДС'!G257</f>
        <v>6Q0411315F</v>
      </c>
      <c r="E262" s="123" t="str">
        <f>'Бланк заказа с НДС'!H257</f>
        <v>и</v>
      </c>
      <c r="F262" s="123">
        <f>'Бланк заказа с НДС'!I257</f>
        <v>1802008221987</v>
      </c>
      <c r="G262" s="123" t="str">
        <f>'Бланк заказа с НДС'!K257</f>
        <v>906-479</v>
      </c>
      <c r="H262" s="123" t="str">
        <f>'Бланк заказа с НДС'!L257</f>
        <v>906-479 Стойка стабилизатора Volkswagen Polo   6Q0411315F</v>
      </c>
      <c r="I262" s="124">
        <f>'Бланк заказа с НДС'!N257/1.22</f>
        <v>290</v>
      </c>
      <c r="J262" s="124">
        <f>'Бланк заказа с НДС'!N257</f>
        <v>353.8</v>
      </c>
      <c r="K262" s="124">
        <f t="shared" ref="K262:L262" si="117">J262*1.1</f>
        <v>389.18000000000006</v>
      </c>
      <c r="L262" s="124">
        <f t="shared" si="117"/>
        <v>428.09800000000013</v>
      </c>
      <c r="M262" s="124">
        <f t="shared" si="74"/>
        <v>577.93230000000017</v>
      </c>
      <c r="N262" s="43"/>
      <c r="O262" s="43"/>
    </row>
    <row r="263" spans="1:18" s="52" customFormat="1" ht="15.75" x14ac:dyDescent="0.2">
      <c r="A263" s="122">
        <f>_xlfn.AGGREGATE(3,3,$B$11:B263)</f>
        <v>244</v>
      </c>
      <c r="B263" s="123" t="str">
        <f>'Бланк заказа с НДС'!B258</f>
        <v>ТЛТ00004408</v>
      </c>
      <c r="C263" s="123" t="str">
        <f>'Бланк заказа с НДС'!F258</f>
        <v>906-476</v>
      </c>
      <c r="D263" s="123" t="str">
        <f>'Бланк заказа с НДС'!G258</f>
        <v>6R0407365</v>
      </c>
      <c r="E263" s="123" t="str">
        <f>'Бланк заказа с НДС'!H258</f>
        <v>и</v>
      </c>
      <c r="F263" s="123">
        <f>'Бланк заказа с НДС'!I258</f>
        <v>1802008221949</v>
      </c>
      <c r="G263" s="123" t="str">
        <f>'Бланк заказа с НДС'!K258</f>
        <v>906-476</v>
      </c>
      <c r="H263" s="123" t="str">
        <f>'Бланк заказа с НДС'!L258</f>
        <v>906-476 Шаровая опора левая Volkswagen Polo   6R0407365</v>
      </c>
      <c r="I263" s="124">
        <f>'Бланк заказа с НДС'!N258/1.22</f>
        <v>345</v>
      </c>
      <c r="J263" s="124">
        <f>'Бланк заказа с НДС'!N258</f>
        <v>420.9</v>
      </c>
      <c r="K263" s="124">
        <f t="shared" ref="K263:L263" si="118">J263*1.1</f>
        <v>462.99</v>
      </c>
      <c r="L263" s="124">
        <f t="shared" si="118"/>
        <v>509.28900000000004</v>
      </c>
      <c r="M263" s="124">
        <f t="shared" si="74"/>
        <v>687.54015000000015</v>
      </c>
      <c r="N263" s="43"/>
      <c r="O263" s="43"/>
    </row>
    <row r="264" spans="1:18" s="52" customFormat="1" ht="19.5" customHeight="1" x14ac:dyDescent="0.2">
      <c r="A264" s="122">
        <f>_xlfn.AGGREGATE(3,3,$B$11:B264)</f>
        <v>245</v>
      </c>
      <c r="B264" s="123" t="str">
        <f>'Бланк заказа с НДС'!B259</f>
        <v>ТЛТ00004410</v>
      </c>
      <c r="C264" s="123" t="str">
        <f>'Бланк заказа с НДС'!F259</f>
        <v>906-477</v>
      </c>
      <c r="D264" s="123" t="str">
        <f>'Бланк заказа с НДС'!G259</f>
        <v>6R0407366</v>
      </c>
      <c r="E264" s="123" t="str">
        <f>'Бланк заказа с НДС'!H259</f>
        <v>и</v>
      </c>
      <c r="F264" s="123">
        <f>'Бланк заказа с НДС'!I259</f>
        <v>1802008221956</v>
      </c>
      <c r="G264" s="123" t="str">
        <f>'Бланк заказа с НДС'!K259</f>
        <v>906-477</v>
      </c>
      <c r="H264" s="123" t="str">
        <f>'Бланк заказа с НДС'!L259</f>
        <v>906-477 Шаровая опора правая Volkswagen Polo   6R0407366</v>
      </c>
      <c r="I264" s="124">
        <f>'Бланк заказа с НДС'!N259/1.22</f>
        <v>345</v>
      </c>
      <c r="J264" s="124">
        <f>'Бланк заказа с НДС'!N259</f>
        <v>420.9</v>
      </c>
      <c r="K264" s="124">
        <f t="shared" ref="K264:L264" si="119">J264*1.1</f>
        <v>462.99</v>
      </c>
      <c r="L264" s="124">
        <f t="shared" si="119"/>
        <v>509.28900000000004</v>
      </c>
      <c r="M264" s="124">
        <f t="shared" si="74"/>
        <v>687.54015000000015</v>
      </c>
      <c r="N264" s="43"/>
      <c r="O264" s="43"/>
    </row>
    <row r="265" spans="1:18" s="52" customFormat="1" ht="15.75" x14ac:dyDescent="0.2">
      <c r="A265" s="122">
        <f>_xlfn.AGGREGATE(3,3,$B$11:B265)</f>
        <v>246</v>
      </c>
      <c r="B265" s="123" t="str">
        <f>'Бланк заказа с НДС'!B260</f>
        <v>ТЛТ00011001</v>
      </c>
      <c r="C265" s="123" t="str">
        <f>'Бланк заказа с НДС'!F260</f>
        <v>906-579</v>
      </c>
      <c r="D265" s="123" t="str">
        <f>'Бланк заказа с НДС'!G260</f>
        <v>6RD423810</v>
      </c>
      <c r="E265" s="123" t="str">
        <f>'Бланк заказа с НДС'!H260</f>
        <v>и</v>
      </c>
      <c r="F265" s="123">
        <f>'Бланк заказа с НДС'!I260</f>
        <v>4630017734481</v>
      </c>
      <c r="G265" s="123" t="str">
        <f>'Бланк заказа с НДС'!K260</f>
        <v>906-579</v>
      </c>
      <c r="H265" s="123" t="str">
        <f>'Бланк заказа с НДС'!L260</f>
        <v>906-579 Тяга рулевая Volkswagen Polo   6RD423810</v>
      </c>
      <c r="I265" s="124">
        <f>'Бланк заказа с НДС'!N260/1.22</f>
        <v>320</v>
      </c>
      <c r="J265" s="124">
        <f>'Бланк заказа с НДС'!N260</f>
        <v>390.4</v>
      </c>
      <c r="K265" s="124">
        <f t="shared" ref="K265:L265" si="120">J265*1.1</f>
        <v>429.44</v>
      </c>
      <c r="L265" s="124">
        <f t="shared" si="120"/>
        <v>472.38400000000001</v>
      </c>
      <c r="M265" s="124">
        <f t="shared" si="74"/>
        <v>637.71840000000009</v>
      </c>
      <c r="N265" s="43"/>
      <c r="O265" s="43"/>
      <c r="R265" s="118"/>
    </row>
    <row r="266" spans="1:18" s="117" customFormat="1" ht="31.5" x14ac:dyDescent="0.2">
      <c r="A266" s="213">
        <f>_xlfn.AGGREGATE(3,3,$B$11:B266)</f>
        <v>246</v>
      </c>
      <c r="B266" s="214"/>
      <c r="C266" s="214" t="str">
        <f>'Бланк заказа с НДС'!F261</f>
        <v>Skoda Octavia III (5E3), VW Tiguan (AD1)</v>
      </c>
      <c r="D266" s="214">
        <f>'Бланк заказа с НДС'!G261</f>
        <v>0</v>
      </c>
      <c r="E266" s="214">
        <f>'Бланк заказа с НДС'!H261</f>
        <v>0</v>
      </c>
      <c r="F266" s="214">
        <f>'Бланк заказа с НДС'!I261</f>
        <v>0</v>
      </c>
      <c r="G266" s="214">
        <f>'Бланк заказа с НДС'!K261</f>
        <v>0</v>
      </c>
      <c r="H266" s="214">
        <f>'Бланк заказа с НДС'!L261</f>
        <v>0</v>
      </c>
      <c r="I266" s="215">
        <f>'Бланк заказа с НДС'!N261/1.22</f>
        <v>0</v>
      </c>
      <c r="J266" s="215">
        <f>'Бланк заказа с НДС'!N261</f>
        <v>0</v>
      </c>
      <c r="K266" s="215">
        <f t="shared" ref="K266:L266" si="121">J266*1.1</f>
        <v>0</v>
      </c>
      <c r="L266" s="215">
        <f t="shared" si="121"/>
        <v>0</v>
      </c>
      <c r="M266" s="216">
        <f t="shared" si="74"/>
        <v>0</v>
      </c>
      <c r="N266" s="43"/>
      <c r="O266" s="43"/>
      <c r="P266" s="52"/>
      <c r="Q266" s="52"/>
      <c r="R266" s="52"/>
    </row>
    <row r="267" spans="1:18" s="52" customFormat="1" ht="15.75" x14ac:dyDescent="0.2">
      <c r="A267" s="122">
        <f>_xlfn.AGGREGATE(3,3,$B$11:B267)</f>
        <v>247</v>
      </c>
      <c r="B267" s="123" t="str">
        <f>'Бланк заказа с НДС'!B262</f>
        <v>ТЛТ00016190</v>
      </c>
      <c r="C267" s="123" t="str">
        <f>'Бланк заказа с НДС'!F262</f>
        <v>906-688</v>
      </c>
      <c r="D267" s="123" t="str">
        <f>'Бланк заказа с НДС'!G262</f>
        <v>1К0407365С</v>
      </c>
      <c r="E267" s="123" t="str">
        <f>'Бланк заказа с НДС'!H262</f>
        <v>и</v>
      </c>
      <c r="F267" s="123">
        <f>'Бланк заказа с НДС'!I262</f>
        <v>4630017926923</v>
      </c>
      <c r="G267" s="123" t="str">
        <f>'Бланк заказа с НДС'!K262</f>
        <v>906-688</v>
      </c>
      <c r="H267" s="123" t="str">
        <f>'Бланк заказа с НДС'!L262</f>
        <v>906-688 Шаровая опора левая Skoda Octavia 1К0407365С</v>
      </c>
      <c r="I267" s="124">
        <f>'Бланк заказа с НДС'!N262/1.22</f>
        <v>330</v>
      </c>
      <c r="J267" s="124">
        <f>'Бланк заказа с НДС'!N262</f>
        <v>402.6</v>
      </c>
      <c r="K267" s="124">
        <f t="shared" ref="K267:L267" si="122">J267*1.1</f>
        <v>442.86000000000007</v>
      </c>
      <c r="L267" s="124">
        <f t="shared" si="122"/>
        <v>487.14600000000013</v>
      </c>
      <c r="M267" s="124">
        <f t="shared" si="74"/>
        <v>657.64710000000025</v>
      </c>
      <c r="N267" s="43"/>
      <c r="O267" s="43"/>
      <c r="R267" s="118"/>
    </row>
    <row r="268" spans="1:18" s="118" customFormat="1" ht="15.75" x14ac:dyDescent="0.2">
      <c r="A268" s="122">
        <f>_xlfn.AGGREGATE(3,3,$B$11:B268)</f>
        <v>248</v>
      </c>
      <c r="B268" s="123" t="str">
        <f>'Бланк заказа с НДС'!B263</f>
        <v>ТЛТ00016192</v>
      </c>
      <c r="C268" s="123" t="str">
        <f>'Бланк заказа с НДС'!F263</f>
        <v>906-689</v>
      </c>
      <c r="D268" s="123" t="str">
        <f>'Бланк заказа с НДС'!G263</f>
        <v>1К0407366С</v>
      </c>
      <c r="E268" s="123" t="str">
        <f>'Бланк заказа с НДС'!H263</f>
        <v>и</v>
      </c>
      <c r="F268" s="123">
        <f>'Бланк заказа с НДС'!I263</f>
        <v>4630017926930</v>
      </c>
      <c r="G268" s="123" t="str">
        <f>'Бланк заказа с НДС'!K263</f>
        <v>906-689</v>
      </c>
      <c r="H268" s="123" t="str">
        <f>'Бланк заказа с НДС'!L263</f>
        <v>906-689 Шаровая опора правая Skoda Octavia 1К0407366С</v>
      </c>
      <c r="I268" s="124">
        <f>'Бланк заказа с НДС'!N263/1.22</f>
        <v>330</v>
      </c>
      <c r="J268" s="124">
        <f>'Бланк заказа с НДС'!N263</f>
        <v>402.6</v>
      </c>
      <c r="K268" s="124">
        <f t="shared" ref="K268:L268" si="123">J268*1.1</f>
        <v>442.86000000000007</v>
      </c>
      <c r="L268" s="124">
        <f t="shared" si="123"/>
        <v>487.14600000000013</v>
      </c>
      <c r="M268" s="124">
        <f t="shared" si="74"/>
        <v>657.64710000000025</v>
      </c>
      <c r="N268" s="43"/>
      <c r="O268" s="43"/>
      <c r="P268" s="52"/>
      <c r="Q268" s="52"/>
    </row>
    <row r="269" spans="1:18" s="118" customFormat="1" ht="15.75" x14ac:dyDescent="0.2">
      <c r="A269" s="122">
        <f>_xlfn.AGGREGATE(3,3,$B$11:B269)</f>
        <v>249</v>
      </c>
      <c r="B269" s="123" t="str">
        <f>'Бланк заказа с НДС'!B264</f>
        <v>ТЛТ00015354</v>
      </c>
      <c r="C269" s="123" t="str">
        <f>'Бланк заказа с НДС'!F264</f>
        <v>906-662</v>
      </c>
      <c r="D269" s="123" t="str">
        <f>'Бланк заказа с НДС'!G264</f>
        <v>1К0423811К</v>
      </c>
      <c r="E269" s="123" t="str">
        <f>'Бланк заказа с НДС'!H264</f>
        <v>и</v>
      </c>
      <c r="F269" s="123">
        <f>'Бланк заказа с НДС'!I264</f>
        <v>4630017918621</v>
      </c>
      <c r="G269" s="123" t="str">
        <f>'Бланк заказа с НДС'!K264</f>
        <v>906-662</v>
      </c>
      <c r="H269" s="123" t="str">
        <f>'Бланк заказа с НДС'!L264</f>
        <v>906-662 Наконечник рулевой тяги левый Skoda Octavia 1К0423811К</v>
      </c>
      <c r="I269" s="124">
        <f>'Бланк заказа с НДС'!N264/1.22</f>
        <v>280</v>
      </c>
      <c r="J269" s="124">
        <f>'Бланк заказа с НДС'!N264</f>
        <v>341.6</v>
      </c>
      <c r="K269" s="124">
        <f t="shared" ref="K269:L269" si="124">J269*1.1</f>
        <v>375.76000000000005</v>
      </c>
      <c r="L269" s="124">
        <f t="shared" si="124"/>
        <v>413.33600000000007</v>
      </c>
      <c r="M269" s="124">
        <f t="shared" si="74"/>
        <v>558.00360000000012</v>
      </c>
      <c r="N269" s="43"/>
      <c r="O269" s="43"/>
      <c r="P269" s="52"/>
      <c r="Q269" s="52"/>
    </row>
    <row r="270" spans="1:18" s="118" customFormat="1" ht="15.75" x14ac:dyDescent="0.2">
      <c r="A270" s="122">
        <f>_xlfn.AGGREGATE(3,3,$B$11:B270)</f>
        <v>250</v>
      </c>
      <c r="B270" s="123" t="str">
        <f>'Бланк заказа с НДС'!B265</f>
        <v>ТЛТ00015360</v>
      </c>
      <c r="C270" s="123" t="str">
        <f>'Бланк заказа с НДС'!F265</f>
        <v>906-663</v>
      </c>
      <c r="D270" s="123" t="str">
        <f>'Бланк заказа с НДС'!G265</f>
        <v>1К0423812К</v>
      </c>
      <c r="E270" s="123" t="str">
        <f>'Бланк заказа с НДС'!H265</f>
        <v>и</v>
      </c>
      <c r="F270" s="123">
        <f>'Бланк заказа с НДС'!I265</f>
        <v>4630017918638</v>
      </c>
      <c r="G270" s="123" t="str">
        <f>'Бланк заказа с НДС'!K265</f>
        <v>906-663</v>
      </c>
      <c r="H270" s="123" t="str">
        <f>'Бланк заказа с НДС'!L265</f>
        <v>906-663 Наконечник рулевой тяги правый Skoda Octavia 1К0423812К</v>
      </c>
      <c r="I270" s="124">
        <f>'Бланк заказа с НДС'!N265/1.22</f>
        <v>280</v>
      </c>
      <c r="J270" s="124">
        <f>'Бланк заказа с НДС'!N265</f>
        <v>341.6</v>
      </c>
      <c r="K270" s="124">
        <f t="shared" ref="K270:L270" si="125">J270*1.1</f>
        <v>375.76000000000005</v>
      </c>
      <c r="L270" s="124">
        <f t="shared" si="125"/>
        <v>413.33600000000007</v>
      </c>
      <c r="M270" s="124">
        <f t="shared" si="74"/>
        <v>558.00360000000012</v>
      </c>
      <c r="N270" s="43"/>
      <c r="O270" s="43"/>
      <c r="P270" s="52"/>
      <c r="Q270" s="52"/>
    </row>
    <row r="271" spans="1:18" s="118" customFormat="1" ht="19.5" customHeight="1" x14ac:dyDescent="0.2">
      <c r="A271" s="122">
        <f>_xlfn.AGGREGATE(3,3,$B$11:B271)</f>
        <v>251</v>
      </c>
      <c r="B271" s="123" t="str">
        <f>'Бланк заказа с НДС'!B266</f>
        <v>ТЛТ00016318</v>
      </c>
      <c r="C271" s="123" t="str">
        <f>'Бланк заказа с НДС'!F266</f>
        <v>906-690</v>
      </c>
      <c r="D271" s="123" t="str">
        <f>'Бланк заказа с НДС'!G266</f>
        <v>1К0505465К</v>
      </c>
      <c r="E271" s="123" t="str">
        <f>'Бланк заказа с НДС'!H266</f>
        <v>и</v>
      </c>
      <c r="F271" s="123">
        <f>'Бланк заказа с НДС'!I266</f>
        <v>4630017926947</v>
      </c>
      <c r="G271" s="123" t="str">
        <f>'Бланк заказа с НДС'!K266</f>
        <v>906-690</v>
      </c>
      <c r="H271" s="123" t="str">
        <f>'Бланк заказа с НДС'!L266</f>
        <v>906-690 Стойка заднего стабилизатора Skoda Octavia 1К0505465К</v>
      </c>
      <c r="I271" s="124">
        <f>'Бланк заказа с НДС'!N266/1.22</f>
        <v>305</v>
      </c>
      <c r="J271" s="124">
        <f>'Бланк заказа с НДС'!N266</f>
        <v>372.1</v>
      </c>
      <c r="K271" s="124">
        <f t="shared" ref="K271:L271" si="126">J271*1.1</f>
        <v>409.31000000000006</v>
      </c>
      <c r="L271" s="124">
        <f t="shared" si="126"/>
        <v>450.2410000000001</v>
      </c>
      <c r="M271" s="124">
        <f t="shared" si="74"/>
        <v>607.82535000000018</v>
      </c>
      <c r="N271" s="43"/>
      <c r="O271" s="43"/>
      <c r="P271" s="52"/>
      <c r="Q271" s="52"/>
      <c r="R271" s="52"/>
    </row>
    <row r="272" spans="1:18" s="118" customFormat="1" ht="15.75" x14ac:dyDescent="0.2">
      <c r="A272" s="122">
        <f>_xlfn.AGGREGATE(3,3,$B$11:B272)</f>
        <v>252</v>
      </c>
      <c r="B272" s="123" t="str">
        <f>'Бланк заказа с НДС'!B267</f>
        <v>ТЛТ00016324</v>
      </c>
      <c r="C272" s="123" t="str">
        <f>'Бланк заказа с НДС'!F267</f>
        <v>906-691</v>
      </c>
      <c r="D272" s="123" t="str">
        <f>'Бланк заказа с НДС'!G267</f>
        <v>1K0411315R</v>
      </c>
      <c r="E272" s="123" t="str">
        <f>'Бланк заказа с НДС'!H267</f>
        <v>и</v>
      </c>
      <c r="F272" s="123">
        <f>'Бланк заказа с НДС'!I267</f>
        <v>4630017926954</v>
      </c>
      <c r="G272" s="123" t="str">
        <f>'Бланк заказа с НДС'!K267</f>
        <v>906-691</v>
      </c>
      <c r="H272" s="123" t="str">
        <f>'Бланк заказа с НДС'!L267</f>
        <v>906-691 Стойка стабилизатора Skoda Octavia 1К0411315R</v>
      </c>
      <c r="I272" s="124">
        <f>'Бланк заказа с НДС'!N267/1.22</f>
        <v>310</v>
      </c>
      <c r="J272" s="124">
        <f>'Бланк заказа с НДС'!N267</f>
        <v>378.2</v>
      </c>
      <c r="K272" s="124">
        <f t="shared" ref="K272:L272" si="127">J272*1.1</f>
        <v>416.02000000000004</v>
      </c>
      <c r="L272" s="124">
        <f t="shared" si="127"/>
        <v>457.62200000000007</v>
      </c>
      <c r="M272" s="124">
        <f t="shared" si="74"/>
        <v>617.78970000000015</v>
      </c>
      <c r="N272" s="43"/>
      <c r="O272" s="43"/>
      <c r="P272" s="52"/>
      <c r="Q272" s="52"/>
      <c r="R272" s="52"/>
    </row>
    <row r="273" spans="1:18" s="117" customFormat="1" ht="15.75" x14ac:dyDescent="0.2">
      <c r="A273" s="213">
        <f>_xlfn.AGGREGATE(3,3,$B$11:B273)</f>
        <v>252</v>
      </c>
      <c r="B273" s="214"/>
      <c r="C273" s="214" t="str">
        <f>'Бланк заказа с НДС'!F268</f>
        <v>Hyundai Accent</v>
      </c>
      <c r="D273" s="214">
        <f>'Бланк заказа с НДС'!G268</f>
        <v>0</v>
      </c>
      <c r="E273" s="214">
        <f>'Бланк заказа с НДС'!H268</f>
        <v>0</v>
      </c>
      <c r="F273" s="214">
        <f>'Бланк заказа с НДС'!I268</f>
        <v>0</v>
      </c>
      <c r="G273" s="214">
        <f>'Бланк заказа с НДС'!K268</f>
        <v>0</v>
      </c>
      <c r="H273" s="214">
        <f>'Бланк заказа с НДС'!L268</f>
        <v>0</v>
      </c>
      <c r="I273" s="215">
        <f>'Бланк заказа с НДС'!N268/1.22</f>
        <v>0</v>
      </c>
      <c r="J273" s="215">
        <f>'Бланк заказа с НДС'!N268</f>
        <v>0</v>
      </c>
      <c r="K273" s="215">
        <f t="shared" ref="K273:L273" si="128">J273*1.1</f>
        <v>0</v>
      </c>
      <c r="L273" s="215">
        <f t="shared" si="128"/>
        <v>0</v>
      </c>
      <c r="M273" s="216">
        <f t="shared" si="74"/>
        <v>0</v>
      </c>
      <c r="N273" s="43"/>
      <c r="O273" s="43"/>
      <c r="P273" s="52"/>
      <c r="Q273" s="52"/>
      <c r="R273" s="52"/>
    </row>
    <row r="274" spans="1:18" s="52" customFormat="1" ht="19.5" customHeight="1" x14ac:dyDescent="0.2">
      <c r="A274" s="122">
        <f>_xlfn.AGGREGATE(3,3,$B$11:B274)</f>
        <v>253</v>
      </c>
      <c r="B274" s="123" t="str">
        <f>'Бланк заказа с НДС'!B269</f>
        <v>ТЛТ00004365</v>
      </c>
      <c r="C274" s="123" t="str">
        <f>'Бланк заказа с НДС'!F269</f>
        <v>906-340</v>
      </c>
      <c r="D274" s="123" t="str">
        <f>'Бланк заказа с НДС'!G269</f>
        <v>54830-17020</v>
      </c>
      <c r="E274" s="123" t="str">
        <f>'Бланк заказа с НДС'!H269</f>
        <v>и</v>
      </c>
      <c r="F274" s="123">
        <f>'Бланк заказа с НДС'!I269</f>
        <v>1902008221991</v>
      </c>
      <c r="G274" s="123" t="str">
        <f>'Бланк заказа с НДС'!K269</f>
        <v>906-340</v>
      </c>
      <c r="H274" s="123" t="str">
        <f>'Бланк заказа с НДС'!L269</f>
        <v>906-340 Стойка стабилизатора передней подвески правая Hyundai Accent   54830-17020</v>
      </c>
      <c r="I274" s="124">
        <f>'Бланк заказа с НДС'!N269/1.22</f>
        <v>200</v>
      </c>
      <c r="J274" s="124">
        <f>'Бланк заказа с НДС'!N269</f>
        <v>244</v>
      </c>
      <c r="K274" s="124">
        <f t="shared" ref="K274:L274" si="129">J274*1.1</f>
        <v>268.40000000000003</v>
      </c>
      <c r="L274" s="124">
        <f t="shared" si="129"/>
        <v>295.24000000000007</v>
      </c>
      <c r="M274" s="124">
        <f t="shared" si="74"/>
        <v>398.57400000000013</v>
      </c>
      <c r="N274" s="43"/>
      <c r="O274" s="43"/>
    </row>
    <row r="275" spans="1:18" s="52" customFormat="1" ht="31.5" x14ac:dyDescent="0.2">
      <c r="A275" s="122">
        <f>_xlfn.AGGREGATE(3,3,$B$11:B275)</f>
        <v>254</v>
      </c>
      <c r="B275" s="123" t="str">
        <f>'Бланк заказа с НДС'!B270</f>
        <v>ТЛТ00004373</v>
      </c>
      <c r="C275" s="123" t="str">
        <f>'Бланк заказа с НДС'!F270</f>
        <v>906-341</v>
      </c>
      <c r="D275" s="123" t="str">
        <f>'Бланк заказа с НДС'!G270</f>
        <v>54830-17010</v>
      </c>
      <c r="E275" s="123" t="str">
        <f>'Бланк заказа с НДС'!H270</f>
        <v>и</v>
      </c>
      <c r="F275" s="123">
        <f>'Бланк заказа с НДС'!I270</f>
        <v>1802008221000</v>
      </c>
      <c r="G275" s="123" t="str">
        <f>'Бланк заказа с НДС'!K270</f>
        <v>906-341</v>
      </c>
      <c r="H275" s="123" t="str">
        <f>'Бланк заказа с НДС'!L270</f>
        <v>906-341 Стойка стабилизатора передней подвески левая Hyundai Accent   54830-17010</v>
      </c>
      <c r="I275" s="124">
        <f>'Бланк заказа с НДС'!N270/1.22</f>
        <v>200</v>
      </c>
      <c r="J275" s="124">
        <f>'Бланк заказа с НДС'!N270</f>
        <v>244</v>
      </c>
      <c r="K275" s="124">
        <f t="shared" ref="K275:L275" si="130">J275*1.1</f>
        <v>268.40000000000003</v>
      </c>
      <c r="L275" s="124">
        <f t="shared" si="130"/>
        <v>295.24000000000007</v>
      </c>
      <c r="M275" s="124">
        <f t="shared" si="74"/>
        <v>398.57400000000013</v>
      </c>
      <c r="N275" s="43"/>
      <c r="O275" s="43"/>
      <c r="R275" s="119"/>
    </row>
    <row r="276" spans="1:18" s="117" customFormat="1" ht="31.5" x14ac:dyDescent="0.2">
      <c r="A276" s="213">
        <f>_xlfn.AGGREGATE(3,3,$B$11:B276)</f>
        <v>254</v>
      </c>
      <c r="B276" s="214"/>
      <c r="C276" s="214" t="str">
        <f>'Бланк заказа с НДС'!F271</f>
        <v>Hyundai Solaris, KIA Rio III, IV</v>
      </c>
      <c r="D276" s="214">
        <f>'Бланк заказа с НДС'!G271</f>
        <v>0</v>
      </c>
      <c r="E276" s="214">
        <f>'Бланк заказа с НДС'!H271</f>
        <v>0</v>
      </c>
      <c r="F276" s="214">
        <f>'Бланк заказа с НДС'!I271</f>
        <v>0</v>
      </c>
      <c r="G276" s="214">
        <f>'Бланк заказа с НДС'!K271</f>
        <v>0</v>
      </c>
      <c r="H276" s="214">
        <f>'Бланк заказа с НДС'!L271</f>
        <v>0</v>
      </c>
      <c r="I276" s="215">
        <f>'Бланк заказа с НДС'!N271/1.22</f>
        <v>0</v>
      </c>
      <c r="J276" s="215">
        <f>'Бланк заказа с НДС'!N271</f>
        <v>0</v>
      </c>
      <c r="K276" s="215">
        <f t="shared" ref="K276:L276" si="131">J276*1.1</f>
        <v>0</v>
      </c>
      <c r="L276" s="215">
        <f t="shared" si="131"/>
        <v>0</v>
      </c>
      <c r="M276" s="216">
        <f t="shared" si="74"/>
        <v>0</v>
      </c>
      <c r="N276" s="43"/>
      <c r="O276" s="43"/>
      <c r="P276" s="52"/>
      <c r="Q276" s="52"/>
      <c r="R276" s="52"/>
    </row>
    <row r="277" spans="1:18" s="52" customFormat="1" ht="15.75" x14ac:dyDescent="0.2">
      <c r="A277" s="122">
        <f>_xlfn.AGGREGATE(3,3,$B$11:B277)</f>
        <v>255</v>
      </c>
      <c r="B277" s="123" t="str">
        <f>'Бланк заказа с НДС'!B272</f>
        <v>ТЛТ00004379</v>
      </c>
      <c r="C277" s="123" t="str">
        <f>'Бланк заказа с НДС'!F272</f>
        <v>906-343</v>
      </c>
      <c r="D277" s="123" t="str">
        <f>'Бланк заказа с НДС'!G272</f>
        <v>54530-25000</v>
      </c>
      <c r="E277" s="123" t="str">
        <f>'Бланк заказа с НДС'!H272</f>
        <v>и</v>
      </c>
      <c r="F277" s="123">
        <f>'Бланк заказа с НДС'!I272</f>
        <v>1802008221031</v>
      </c>
      <c r="G277" s="123" t="str">
        <f>'Бланк заказа с НДС'!K272</f>
        <v>906-343</v>
      </c>
      <c r="H277" s="123" t="str">
        <f>'Бланк заказа с НДС'!L272</f>
        <v>906-343 Шаровая опора передней подвески Hyundai Accent   54530-25000</v>
      </c>
      <c r="I277" s="124">
        <f>'Бланк заказа с НДС'!N272/1.22</f>
        <v>200</v>
      </c>
      <c r="J277" s="124">
        <f>'Бланк заказа с НДС'!N272</f>
        <v>244</v>
      </c>
      <c r="K277" s="124">
        <f t="shared" ref="K277:L277" si="132">J277*1.1</f>
        <v>268.40000000000003</v>
      </c>
      <c r="L277" s="124">
        <f t="shared" si="132"/>
        <v>295.24000000000007</v>
      </c>
      <c r="M277" s="124">
        <f t="shared" si="74"/>
        <v>398.57400000000013</v>
      </c>
      <c r="N277" s="43"/>
      <c r="O277" s="43"/>
    </row>
    <row r="278" spans="1:18" s="119" customFormat="1" ht="15.75" x14ac:dyDescent="0.2">
      <c r="A278" s="122">
        <f>_xlfn.AGGREGATE(3,3,$B$11:B278)</f>
        <v>256</v>
      </c>
      <c r="B278" s="123" t="str">
        <f>'Бланк заказа с НДС'!B273</f>
        <v>ТЛТ00004348</v>
      </c>
      <c r="C278" s="123" t="str">
        <f>'Бланк заказа с НДС'!F273</f>
        <v>906-492</v>
      </c>
      <c r="D278" s="123" t="str">
        <f>'Бланк заказа с НДС'!G273</f>
        <v>517120U000</v>
      </c>
      <c r="E278" s="123" t="str">
        <f>'Бланк заказа с НДС'!H273</f>
        <v>и</v>
      </c>
      <c r="F278" s="123">
        <f>'Бланк заказа с НДС'!I273</f>
        <v>1802008221963</v>
      </c>
      <c r="G278" s="123" t="str">
        <f>'Бланк заказа с НДС'!K273</f>
        <v>906-492</v>
      </c>
      <c r="H278" s="123" t="str">
        <f>'Бланк заказа с НДС'!L273</f>
        <v>906-492 Диск тормозной Hyundai Solaris   517120U000</v>
      </c>
      <c r="I278" s="124">
        <f>'Бланк заказа с НДС'!N273/1.22</f>
        <v>860</v>
      </c>
      <c r="J278" s="124">
        <f>'Бланк заказа с НДС'!N273</f>
        <v>1049.2</v>
      </c>
      <c r="K278" s="124">
        <f t="shared" ref="K278:L278" si="133">J278*1.1</f>
        <v>1154.1200000000001</v>
      </c>
      <c r="L278" s="124">
        <f t="shared" si="133"/>
        <v>1269.5320000000002</v>
      </c>
      <c r="M278" s="124">
        <f t="shared" si="74"/>
        <v>1713.8682000000003</v>
      </c>
      <c r="N278" s="43"/>
      <c r="O278" s="43"/>
      <c r="P278" s="52"/>
      <c r="Q278" s="52"/>
      <c r="R278" s="52"/>
    </row>
    <row r="279" spans="1:18" s="52" customFormat="1" ht="21" customHeight="1" x14ac:dyDescent="0.2">
      <c r="A279" s="122">
        <f>_xlfn.AGGREGATE(3,3,$B$11:B279)</f>
        <v>257</v>
      </c>
      <c r="B279" s="123" t="str">
        <f>'Бланк заказа с НДС'!B274</f>
        <v>ТЛТ00004350</v>
      </c>
      <c r="C279" s="123" t="str">
        <f>'Бланк заказа с НДС'!F274</f>
        <v>906-493</v>
      </c>
      <c r="D279" s="123" t="str">
        <f>'Бланк заказа с НДС'!G274</f>
        <v>548300U000</v>
      </c>
      <c r="E279" s="123" t="str">
        <f>'Бланк заказа с НДС'!H274</f>
        <v>и</v>
      </c>
      <c r="F279" s="123">
        <f>'Бланк заказа с НДС'!I274</f>
        <v>1802008221970</v>
      </c>
      <c r="G279" s="123" t="str">
        <f>'Бланк заказа с НДС'!K274</f>
        <v>906-493</v>
      </c>
      <c r="H279" s="123" t="str">
        <f>'Бланк заказа с НДС'!L274</f>
        <v>906-493 Стойка стабилизатора передняя Hyundai Solaris   548300U000</v>
      </c>
      <c r="I279" s="124">
        <f>'Бланк заказа с НДС'!N274/1.22</f>
        <v>270</v>
      </c>
      <c r="J279" s="124">
        <f>'Бланк заказа с НДС'!N274</f>
        <v>329.4</v>
      </c>
      <c r="K279" s="124">
        <f t="shared" ref="K279:L279" si="134">J279*1.1</f>
        <v>362.34000000000003</v>
      </c>
      <c r="L279" s="124">
        <f t="shared" si="134"/>
        <v>398.57400000000007</v>
      </c>
      <c r="M279" s="124">
        <f t="shared" si="74"/>
        <v>538.07490000000018</v>
      </c>
      <c r="N279" s="43"/>
      <c r="O279" s="43"/>
    </row>
    <row r="280" spans="1:18" s="52" customFormat="1" ht="31.5" x14ac:dyDescent="0.2">
      <c r="A280" s="122">
        <f>_xlfn.AGGREGATE(3,3,$B$11:B280)</f>
        <v>258</v>
      </c>
      <c r="B280" s="123" t="str">
        <f>'Бланк заказа с НДС'!B275</f>
        <v>ТЛТ00004387</v>
      </c>
      <c r="C280" s="123" t="str">
        <f>'Бланк заказа с НДС'!F275</f>
        <v>906-491</v>
      </c>
      <c r="D280" s="123" t="str">
        <f>'Бланк заказа с НДС'!G275</f>
        <v>49535-2L001</v>
      </c>
      <c r="E280" s="123" t="str">
        <f>'Бланк заказа с НДС'!H275</f>
        <v>и</v>
      </c>
      <c r="F280" s="123">
        <f>'Бланк заказа с НДС'!I275</f>
        <v>1802008221895</v>
      </c>
      <c r="G280" s="123" t="str">
        <f>'Бланк заказа с НДС'!K275</f>
        <v>906-491</v>
      </c>
      <c r="H280" s="123" t="str">
        <f>'Бланк заказа с НДС'!L275</f>
        <v>906-491 Шарнир равных угловых скоростей внутренний Hyundai Solaris   49535-2L001</v>
      </c>
      <c r="I280" s="124">
        <f>'Бланк заказа с НДС'!N275/1.22</f>
        <v>1060</v>
      </c>
      <c r="J280" s="124">
        <f>'Бланк заказа с НДС'!N275</f>
        <v>1293.2</v>
      </c>
      <c r="K280" s="124">
        <f t="shared" ref="K280:L280" si="135">J280*1.1</f>
        <v>1422.5200000000002</v>
      </c>
      <c r="L280" s="124">
        <f t="shared" si="135"/>
        <v>1564.7720000000004</v>
      </c>
      <c r="M280" s="124">
        <f t="shared" si="74"/>
        <v>2112.4422000000009</v>
      </c>
      <c r="N280" s="43"/>
      <c r="O280" s="43"/>
    </row>
    <row r="281" spans="1:18" s="52" customFormat="1" ht="31.5" x14ac:dyDescent="0.2">
      <c r="A281" s="122">
        <f>_xlfn.AGGREGATE(3,3,$B$11:B281)</f>
        <v>259</v>
      </c>
      <c r="B281" s="123" t="str">
        <f>'Бланк заказа с НДС'!B276</f>
        <v>ТЛТ00004389</v>
      </c>
      <c r="C281" s="123" t="str">
        <f>'Бланк заказа с НДС'!F276</f>
        <v>906-490</v>
      </c>
      <c r="D281" s="123" t="str">
        <f>'Бланк заказа с НДС'!G276</f>
        <v>495011R000</v>
      </c>
      <c r="E281" s="123" t="str">
        <f>'Бланк заказа с НДС'!H276</f>
        <v>и</v>
      </c>
      <c r="F281" s="123">
        <f>'Бланк заказа с НДС'!I276</f>
        <v>1802008221888</v>
      </c>
      <c r="G281" s="123" t="str">
        <f>'Бланк заказа с НДС'!K276</f>
        <v>906-490</v>
      </c>
      <c r="H281" s="123" t="str">
        <f>'Бланк заказа с НДС'!L276</f>
        <v>906-490 Шарнир равных угловых скоростей наружный Hyundai Solaris   49500-1R000</v>
      </c>
      <c r="I281" s="124">
        <f>'Бланк заказа с НДС'!N276/1.22</f>
        <v>1000</v>
      </c>
      <c r="J281" s="124">
        <f>'Бланк заказа с НДС'!N276</f>
        <v>1220</v>
      </c>
      <c r="K281" s="124">
        <f t="shared" ref="K281:L281" si="136">J281*1.1</f>
        <v>1342</v>
      </c>
      <c r="L281" s="124">
        <f t="shared" si="136"/>
        <v>1476.2</v>
      </c>
      <c r="M281" s="124">
        <f t="shared" si="74"/>
        <v>1992.8700000000001</v>
      </c>
      <c r="N281" s="43"/>
      <c r="O281" s="43"/>
    </row>
    <row r="282" spans="1:18" s="52" customFormat="1" ht="15.75" x14ac:dyDescent="0.2">
      <c r="A282" s="122">
        <f>_xlfn.AGGREGATE(3,3,$B$11:B282)</f>
        <v>260</v>
      </c>
      <c r="B282" s="123" t="str">
        <f>'Бланк заказа с НДС'!B277</f>
        <v>ТЛТ00004192</v>
      </c>
      <c r="C282" s="123" t="str">
        <f>'Бланк заказа с НДС'!F277</f>
        <v>906-497</v>
      </c>
      <c r="D282" s="123" t="str">
        <f>'Бланк заказа с НДС'!G277</f>
        <v xml:space="preserve">568204l000 </v>
      </c>
      <c r="E282" s="123" t="str">
        <f>'Бланк заказа с НДС'!H277</f>
        <v>и</v>
      </c>
      <c r="F282" s="123">
        <f>'Бланк заказа с НДС'!I277</f>
        <v>4680287517055</v>
      </c>
      <c r="G282" s="123" t="str">
        <f>'Бланк заказа с НДС'!K277</f>
        <v>906-497</v>
      </c>
      <c r="H282" s="123" t="str">
        <f>'Бланк заказа с НДС'!L277</f>
        <v>906-497 Наконечник рулевой наружный левый Hyundai Solaris 568204l000</v>
      </c>
      <c r="I282" s="124">
        <f>'Бланк заказа с НДС'!N277/1.22</f>
        <v>340</v>
      </c>
      <c r="J282" s="124">
        <f>'Бланк заказа с НДС'!N277</f>
        <v>414.8</v>
      </c>
      <c r="K282" s="124">
        <f t="shared" ref="K282:L282" si="137">J282*1.1</f>
        <v>456.28000000000003</v>
      </c>
      <c r="L282" s="124">
        <f t="shared" si="137"/>
        <v>501.90800000000007</v>
      </c>
      <c r="M282" s="124">
        <f t="shared" si="74"/>
        <v>677.57580000000019</v>
      </c>
      <c r="N282" s="43"/>
      <c r="O282" s="43"/>
    </row>
    <row r="283" spans="1:18" s="52" customFormat="1" ht="15.75" x14ac:dyDescent="0.2">
      <c r="A283" s="122">
        <f>_xlfn.AGGREGATE(3,3,$B$11:B283)</f>
        <v>261</v>
      </c>
      <c r="B283" s="123" t="str">
        <f>'Бланк заказа с НДС'!B278</f>
        <v>ТЛТ00004771</v>
      </c>
      <c r="C283" s="123" t="str">
        <f>'Бланк заказа с НДС'!F278</f>
        <v>906-498</v>
      </c>
      <c r="D283" s="123" t="str">
        <f>'Бланк заказа с НДС'!G278</f>
        <v>568204l090</v>
      </c>
      <c r="E283" s="123" t="str">
        <f>'Бланк заказа с НДС'!H278</f>
        <v>и</v>
      </c>
      <c r="F283" s="123">
        <f>'Бланк заказа с НДС'!I278</f>
        <v>4680287517062</v>
      </c>
      <c r="G283" s="123" t="str">
        <f>'Бланк заказа с НДС'!K278</f>
        <v>906-498</v>
      </c>
      <c r="H283" s="123" t="str">
        <f>'Бланк заказа с НДС'!L278</f>
        <v>906-498 Наконечник рулевой наружный правый Hyundai Solaris 568204l090</v>
      </c>
      <c r="I283" s="124">
        <f>'Бланк заказа с НДС'!N278/1.22</f>
        <v>340</v>
      </c>
      <c r="J283" s="124">
        <f>'Бланк заказа с НДС'!N278</f>
        <v>414.8</v>
      </c>
      <c r="K283" s="124">
        <f t="shared" ref="K283:L283" si="138">J283*1.1</f>
        <v>456.28000000000003</v>
      </c>
      <c r="L283" s="124">
        <f t="shared" si="138"/>
        <v>501.90800000000007</v>
      </c>
      <c r="M283" s="124">
        <f t="shared" ref="M283:M344" si="139">L283*1.35</f>
        <v>677.57580000000019</v>
      </c>
      <c r="N283" s="43"/>
      <c r="O283" s="43"/>
    </row>
    <row r="284" spans="1:18" s="52" customFormat="1" ht="15.75" x14ac:dyDescent="0.2">
      <c r="A284" s="122">
        <f>_xlfn.AGGREGATE(3,3,$B$11:B284)</f>
        <v>262</v>
      </c>
      <c r="B284" s="123" t="str">
        <f>'Бланк заказа с НДС'!B279</f>
        <v>ТЛТ00018277</v>
      </c>
      <c r="C284" s="123" t="str">
        <f>'Бланк заказа с НДС'!F279</f>
        <v>906-715</v>
      </c>
      <c r="D284" s="123" t="str">
        <f>'Бланк заказа с НДС'!G279</f>
        <v>56820H8000</v>
      </c>
      <c r="E284" s="123" t="str">
        <f>'Бланк заказа с НДС'!H279</f>
        <v>и</v>
      </c>
      <c r="F284" s="123">
        <f>'Бланк заказа с НДС'!I279</f>
        <v>4630017953622</v>
      </c>
      <c r="G284" s="123" t="str">
        <f>'Бланк заказа с НДС'!K279</f>
        <v>906-715</v>
      </c>
      <c r="H284" s="123" t="str">
        <f>'Бланк заказа с НДС'!L279</f>
        <v>906-715 Наконечник рулевой тяги левый Kia Rio IV 56820H8000</v>
      </c>
      <c r="I284" s="124">
        <f>'Бланк заказа с НДС'!N279/1.22</f>
        <v>385</v>
      </c>
      <c r="J284" s="124">
        <f>'Бланк заказа с НДС'!N279</f>
        <v>469.7</v>
      </c>
      <c r="K284" s="124">
        <f t="shared" ref="K284:L284" si="140">J284*1.1</f>
        <v>516.67000000000007</v>
      </c>
      <c r="L284" s="124">
        <f t="shared" si="140"/>
        <v>568.3370000000001</v>
      </c>
      <c r="M284" s="124">
        <f t="shared" si="139"/>
        <v>767.25495000000024</v>
      </c>
      <c r="N284" s="43"/>
      <c r="O284" s="43"/>
    </row>
    <row r="285" spans="1:18" s="52" customFormat="1" ht="19.5" customHeight="1" x14ac:dyDescent="0.2">
      <c r="A285" s="122">
        <f>_xlfn.AGGREGATE(3,3,$B$11:B285)</f>
        <v>263</v>
      </c>
      <c r="B285" s="123" t="str">
        <f>'Бланк заказа с НДС'!B280</f>
        <v>ТЛТ00018278</v>
      </c>
      <c r="C285" s="123" t="str">
        <f>'Бланк заказа с НДС'!F280</f>
        <v>906-716</v>
      </c>
      <c r="D285" s="123" t="str">
        <f>'Бланк заказа с НДС'!G280</f>
        <v>56825H8000</v>
      </c>
      <c r="E285" s="123" t="str">
        <f>'Бланк заказа с НДС'!H280</f>
        <v>и</v>
      </c>
      <c r="F285" s="123">
        <f>'Бланк заказа с НДС'!I280</f>
        <v>4630017953639</v>
      </c>
      <c r="G285" s="123" t="str">
        <f>'Бланк заказа с НДС'!K280</f>
        <v>906-716</v>
      </c>
      <c r="H285" s="123" t="str">
        <f>'Бланк заказа с НДС'!L280</f>
        <v>906-716 Наконечник рулевой тяги правый Kia Rio IV 56825H8000</v>
      </c>
      <c r="I285" s="124">
        <f>'Бланк заказа с НДС'!N280/1.22</f>
        <v>385</v>
      </c>
      <c r="J285" s="124">
        <f>'Бланк заказа с НДС'!N280</f>
        <v>469.7</v>
      </c>
      <c r="K285" s="124">
        <f t="shared" ref="K285:L285" si="141">J285*1.1</f>
        <v>516.67000000000007</v>
      </c>
      <c r="L285" s="124">
        <f t="shared" si="141"/>
        <v>568.3370000000001</v>
      </c>
      <c r="M285" s="124">
        <f t="shared" si="139"/>
        <v>767.25495000000024</v>
      </c>
      <c r="N285" s="43"/>
      <c r="O285" s="43"/>
      <c r="R285" s="118"/>
    </row>
    <row r="286" spans="1:18" s="52" customFormat="1" ht="15.75" x14ac:dyDescent="0.2">
      <c r="A286" s="122">
        <f>_xlfn.AGGREGATE(3,3,$B$11:B286)</f>
        <v>264</v>
      </c>
      <c r="B286" s="123" t="str">
        <f>'Бланк заказа с НДС'!B281</f>
        <v>ТЛТ00018279</v>
      </c>
      <c r="C286" s="123" t="str">
        <f>'Бланк заказа с НДС'!F281</f>
        <v>906-717</v>
      </c>
      <c r="D286" s="123" t="str">
        <f>'Бланк заказа с НДС'!G281</f>
        <v>56540H8000</v>
      </c>
      <c r="E286" s="123" t="str">
        <f>'Бланк заказа с НДС'!H281</f>
        <v>и</v>
      </c>
      <c r="F286" s="123">
        <f>'Бланк заказа с НДС'!I281</f>
        <v>4630017953646</v>
      </c>
      <c r="G286" s="123" t="str">
        <f>'Бланк заказа с НДС'!K281</f>
        <v>906-717</v>
      </c>
      <c r="H286" s="123" t="str">
        <f>'Бланк заказа с НДС'!L281</f>
        <v>906-717 Рулевая тяга Kia Rio IV 56540H8000</v>
      </c>
      <c r="I286" s="124">
        <f>'Бланк заказа с НДС'!N281/1.22</f>
        <v>333.32786885245906</v>
      </c>
      <c r="J286" s="124">
        <f>'Бланк заказа с НДС'!N281</f>
        <v>406.66</v>
      </c>
      <c r="K286" s="124">
        <f t="shared" ref="K286:L286" si="142">J286*1.1</f>
        <v>447.32600000000008</v>
      </c>
      <c r="L286" s="124">
        <f t="shared" si="142"/>
        <v>492.05860000000013</v>
      </c>
      <c r="M286" s="124">
        <f t="shared" si="139"/>
        <v>664.27911000000017</v>
      </c>
      <c r="N286" s="43"/>
      <c r="O286" s="43"/>
    </row>
    <row r="287" spans="1:18" s="117" customFormat="1" ht="15.75" x14ac:dyDescent="0.2">
      <c r="A287" s="213">
        <f>_xlfn.AGGREGATE(3,3,$B$11:B287)</f>
        <v>264</v>
      </c>
      <c r="B287" s="214"/>
      <c r="C287" s="214" t="str">
        <f>'Бланк заказа с НДС'!F282</f>
        <v>KIA Spectra</v>
      </c>
      <c r="D287" s="214">
        <f>'Бланк заказа с НДС'!G282</f>
        <v>0</v>
      </c>
      <c r="E287" s="214">
        <f>'Бланк заказа с НДС'!H282</f>
        <v>0</v>
      </c>
      <c r="F287" s="214">
        <f>'Бланк заказа с НДС'!I282</f>
        <v>0</v>
      </c>
      <c r="G287" s="214">
        <f>'Бланк заказа с НДС'!K282</f>
        <v>0</v>
      </c>
      <c r="H287" s="214">
        <f>'Бланк заказа с НДС'!L282</f>
        <v>0</v>
      </c>
      <c r="I287" s="215">
        <f>'Бланк заказа с НДС'!N282/1.22</f>
        <v>0</v>
      </c>
      <c r="J287" s="215">
        <f>'Бланк заказа с НДС'!N282</f>
        <v>0</v>
      </c>
      <c r="K287" s="215">
        <f t="shared" ref="K287:L287" si="143">J287*1.1</f>
        <v>0</v>
      </c>
      <c r="L287" s="215">
        <f t="shared" si="143"/>
        <v>0</v>
      </c>
      <c r="M287" s="216">
        <f t="shared" si="139"/>
        <v>0</v>
      </c>
      <c r="N287" s="43"/>
      <c r="O287" s="43"/>
      <c r="P287" s="52"/>
      <c r="Q287" s="52"/>
      <c r="R287" s="52"/>
    </row>
    <row r="288" spans="1:18" s="118" customFormat="1" ht="15.75" x14ac:dyDescent="0.2">
      <c r="A288" s="122">
        <f>_xlfn.AGGREGATE(3,3,$B$11:B288)</f>
        <v>265</v>
      </c>
      <c r="B288" s="123" t="str">
        <f>'Бланк заказа с НДС'!B283</f>
        <v>ТЛТ00004522</v>
      </c>
      <c r="C288" s="123" t="str">
        <f>'Бланк заказа с НДС'!F283</f>
        <v>906-357</v>
      </c>
      <c r="D288" s="123" t="str">
        <f>'Бланк заказа с НДС'!G283</f>
        <v>0K20132280</v>
      </c>
      <c r="E288" s="123" t="str">
        <f>'Бланк заказа с НДС'!H283</f>
        <v>и</v>
      </c>
      <c r="F288" s="123">
        <f>'Бланк заказа с НДС'!I283</f>
        <v>1802008221178</v>
      </c>
      <c r="G288" s="123" t="str">
        <f>'Бланк заказа с НДС'!K283</f>
        <v>906-357</v>
      </c>
      <c r="H288" s="123" t="str">
        <f>'Бланк заказа с НДС'!L283</f>
        <v>906-357 Рулевой наконечник наружный Kia Spectra   OK201-32280</v>
      </c>
      <c r="I288" s="124">
        <f>'Бланк заказа с НДС'!N283/1.22</f>
        <v>200</v>
      </c>
      <c r="J288" s="124">
        <f>'Бланк заказа с НДС'!N283</f>
        <v>244</v>
      </c>
      <c r="K288" s="124">
        <f t="shared" ref="K288:L288" si="144">J288*1.1</f>
        <v>268.40000000000003</v>
      </c>
      <c r="L288" s="124">
        <f t="shared" si="144"/>
        <v>295.24000000000007</v>
      </c>
      <c r="M288" s="124">
        <f t="shared" si="139"/>
        <v>398.57400000000013</v>
      </c>
      <c r="N288" s="43"/>
      <c r="O288" s="43"/>
      <c r="P288" s="52"/>
      <c r="Q288" s="52"/>
      <c r="R288" s="52"/>
    </row>
    <row r="289" spans="1:18" s="52" customFormat="1" ht="19.5" customHeight="1" x14ac:dyDescent="0.2">
      <c r="A289" s="122">
        <f>_xlfn.AGGREGATE(3,3,$B$11:B289)</f>
        <v>266</v>
      </c>
      <c r="B289" s="123" t="str">
        <f>'Бланк заказа с НДС'!B284</f>
        <v>ТЛТ00004528</v>
      </c>
      <c r="C289" s="123" t="str">
        <f>'Бланк заказа с НДС'!F284</f>
        <v>906-359</v>
      </c>
      <c r="D289" s="123" t="str">
        <f>'Бланк заказа с НДС'!G284</f>
        <v>0K2A134550A</v>
      </c>
      <c r="E289" s="123" t="str">
        <f>'Бланк заказа с НДС'!H284</f>
        <v>и</v>
      </c>
      <c r="F289" s="123">
        <f>'Бланк заказа с НДС'!I284</f>
        <v>1802008221192</v>
      </c>
      <c r="G289" s="123" t="str">
        <f>'Бланк заказа с НДС'!K284</f>
        <v>906-359</v>
      </c>
      <c r="H289" s="123" t="str">
        <f>'Бланк заказа с НДС'!L284</f>
        <v>906-359 Шаровая опора передней подвески Kia Spectra   OK2A1-34550A</v>
      </c>
      <c r="I289" s="124">
        <f>'Бланк заказа с НДС'!N284/1.22</f>
        <v>240.00000000000003</v>
      </c>
      <c r="J289" s="124">
        <f>'Бланк заказа с НДС'!N284</f>
        <v>292.8</v>
      </c>
      <c r="K289" s="124">
        <f t="shared" ref="K289:L289" si="145">J289*1.1</f>
        <v>322.08000000000004</v>
      </c>
      <c r="L289" s="124">
        <f t="shared" si="145"/>
        <v>354.28800000000007</v>
      </c>
      <c r="M289" s="124">
        <f t="shared" si="139"/>
        <v>478.28880000000015</v>
      </c>
      <c r="N289" s="43"/>
      <c r="O289" s="43"/>
    </row>
    <row r="290" spans="1:18" s="52" customFormat="1" ht="15.75" x14ac:dyDescent="0.2">
      <c r="A290" s="122">
        <f>_xlfn.AGGREGATE(3,3,$B$11:B290)</f>
        <v>267</v>
      </c>
      <c r="B290" s="123" t="str">
        <f>'Бланк заказа с НДС'!B285</f>
        <v>ТЛТ00004531</v>
      </c>
      <c r="C290" s="123" t="str">
        <f>'Бланк заказа с НДС'!F285</f>
        <v>906-360</v>
      </c>
      <c r="D290" s="123" t="str">
        <f>'Бланк заказа с НДС'!G285</f>
        <v>0K2A232240</v>
      </c>
      <c r="E290" s="123" t="str">
        <f>'Бланк заказа с НДС'!H285</f>
        <v>и</v>
      </c>
      <c r="F290" s="123">
        <f>'Бланк заказа с НДС'!I285</f>
        <v>1802008221208</v>
      </c>
      <c r="G290" s="123" t="str">
        <f>'Бланк заказа с НДС'!K285</f>
        <v>906-360</v>
      </c>
      <c r="H290" s="123" t="str">
        <f>'Бланк заказа с НДС'!L285</f>
        <v>906-360 Внутренний рулевой наконечник Kia Spectra   OK2A2-32240</v>
      </c>
      <c r="I290" s="124">
        <f>'Бланк заказа с НДС'!N285/1.22</f>
        <v>234.17213114754099</v>
      </c>
      <c r="J290" s="124">
        <f>'Бланк заказа с НДС'!N285</f>
        <v>285.69</v>
      </c>
      <c r="K290" s="124">
        <f t="shared" ref="K290:L290" si="146">J290*1.1</f>
        <v>314.25900000000001</v>
      </c>
      <c r="L290" s="124">
        <f t="shared" si="146"/>
        <v>345.68490000000003</v>
      </c>
      <c r="M290" s="124">
        <f t="shared" si="139"/>
        <v>466.67461500000007</v>
      </c>
      <c r="N290" s="43"/>
      <c r="O290" s="43"/>
    </row>
    <row r="291" spans="1:18" s="117" customFormat="1" ht="15.75" x14ac:dyDescent="0.2">
      <c r="A291" s="213">
        <f>_xlfn.AGGREGATE(3,3,$B$11:B291)</f>
        <v>267</v>
      </c>
      <c r="B291" s="214"/>
      <c r="C291" s="214" t="str">
        <f>'Бланк заказа с НДС'!F286</f>
        <v>KIA Rio II (2005-2011)</v>
      </c>
      <c r="D291" s="214">
        <f>'Бланк заказа с НДС'!G286</f>
        <v>0</v>
      </c>
      <c r="E291" s="214">
        <f>'Бланк заказа с НДС'!H286</f>
        <v>0</v>
      </c>
      <c r="F291" s="214">
        <f>'Бланк заказа с НДС'!I286</f>
        <v>0</v>
      </c>
      <c r="G291" s="214">
        <f>'Бланк заказа с НДС'!K286</f>
        <v>0</v>
      </c>
      <c r="H291" s="214">
        <f>'Бланк заказа с НДС'!L286</f>
        <v>0</v>
      </c>
      <c r="I291" s="215">
        <f>'Бланк заказа с НДС'!N286/1.22</f>
        <v>0</v>
      </c>
      <c r="J291" s="215">
        <f>'Бланк заказа с НДС'!N286</f>
        <v>0</v>
      </c>
      <c r="K291" s="215">
        <f t="shared" ref="K291:L291" si="147">J291*1.1</f>
        <v>0</v>
      </c>
      <c r="L291" s="215">
        <f t="shared" si="147"/>
        <v>0</v>
      </c>
      <c r="M291" s="216">
        <f t="shared" si="139"/>
        <v>0</v>
      </c>
      <c r="N291" s="43"/>
      <c r="O291" s="43"/>
      <c r="P291" s="52"/>
      <c r="Q291" s="52"/>
      <c r="R291" s="52"/>
    </row>
    <row r="292" spans="1:18" s="52" customFormat="1" ht="19.5" customHeight="1" x14ac:dyDescent="0.2">
      <c r="A292" s="122">
        <f>_xlfn.AGGREGATE(3,3,$B$11:B292)</f>
        <v>268</v>
      </c>
      <c r="B292" s="123" t="str">
        <f>'Бланк заказа с НДС'!B287</f>
        <v>ТЛТ00004605</v>
      </c>
      <c r="C292" s="123" t="str">
        <f>'Бланк заказа с НДС'!F287</f>
        <v>906-462</v>
      </c>
      <c r="D292" s="123" t="str">
        <f>'Бланк заказа с НДС'!G287</f>
        <v>577241G000</v>
      </c>
      <c r="E292" s="123" t="str">
        <f>'Бланк заказа с НДС'!H287</f>
        <v>и</v>
      </c>
      <c r="F292" s="123">
        <f>'Бланк заказа с НДС'!I287</f>
        <v>1702008221096</v>
      </c>
      <c r="G292" s="123" t="str">
        <f>'Бланк заказа с НДС'!K287</f>
        <v>906-462</v>
      </c>
      <c r="H292" s="123" t="str">
        <f>'Бланк заказа с НДС'!L287</f>
        <v>906-462 Рулевой наконечник внутренний левый Kia Rio II   577241G100</v>
      </c>
      <c r="I292" s="124">
        <f>'Бланк заказа с НДС'!N287/1.22</f>
        <v>240.00000000000003</v>
      </c>
      <c r="J292" s="124">
        <f>'Бланк заказа с НДС'!N287</f>
        <v>292.8</v>
      </c>
      <c r="K292" s="124">
        <f t="shared" ref="K292:L292" si="148">J292*1.1</f>
        <v>322.08000000000004</v>
      </c>
      <c r="L292" s="124">
        <f t="shared" si="148"/>
        <v>354.28800000000007</v>
      </c>
      <c r="M292" s="124">
        <f t="shared" si="139"/>
        <v>478.28880000000015</v>
      </c>
      <c r="N292" s="43"/>
      <c r="O292" s="43"/>
    </row>
    <row r="293" spans="1:18" s="52" customFormat="1" ht="15.75" x14ac:dyDescent="0.2">
      <c r="A293" s="122">
        <f>_xlfn.AGGREGATE(3,3,$B$11:B293)</f>
        <v>269</v>
      </c>
      <c r="B293" s="123" t="str">
        <f>'Бланк заказа с НДС'!B288</f>
        <v>ТЛТ00004607</v>
      </c>
      <c r="C293" s="123" t="str">
        <f>'Бланк заказа с НДС'!F288</f>
        <v>906-463</v>
      </c>
      <c r="D293" s="123" t="str">
        <f>'Бланк заказа с НДС'!G288</f>
        <v>577241G100</v>
      </c>
      <c r="E293" s="123" t="str">
        <f>'Бланк заказа с НДС'!H288</f>
        <v>и</v>
      </c>
      <c r="F293" s="123">
        <f>'Бланк заказа с НДС'!I288</f>
        <v>1702008221102</v>
      </c>
      <c r="G293" s="123" t="str">
        <f>'Бланк заказа с НДС'!K288</f>
        <v>906-463</v>
      </c>
      <c r="H293" s="123" t="str">
        <f>'Бланк заказа с НДС'!L288</f>
        <v>906-463 Рулевой наконечник внутренний правый Kia Rio II   577241G000</v>
      </c>
      <c r="I293" s="124">
        <f>'Бланк заказа с НДС'!N288/1.22</f>
        <v>240.00000000000003</v>
      </c>
      <c r="J293" s="124">
        <f>'Бланк заказа с НДС'!N288</f>
        <v>292.8</v>
      </c>
      <c r="K293" s="124">
        <f t="shared" ref="K293:L293" si="149">J293*1.1</f>
        <v>322.08000000000004</v>
      </c>
      <c r="L293" s="124">
        <f t="shared" si="149"/>
        <v>354.28800000000007</v>
      </c>
      <c r="M293" s="124">
        <f t="shared" si="139"/>
        <v>478.28880000000015</v>
      </c>
      <c r="N293" s="43"/>
      <c r="O293" s="43"/>
    </row>
    <row r="294" spans="1:18" s="117" customFormat="1" ht="15.75" x14ac:dyDescent="0.2">
      <c r="A294" s="213">
        <f>_xlfn.AGGREGATE(3,3,$B$11:B294)</f>
        <v>269</v>
      </c>
      <c r="B294" s="214"/>
      <c r="C294" s="214" t="str">
        <f>'Бланк заказа с НДС'!F289</f>
        <v>KIA Ceed (ED) (2007-2012)</v>
      </c>
      <c r="D294" s="214">
        <f>'Бланк заказа с НДС'!G289</f>
        <v>0</v>
      </c>
      <c r="E294" s="214">
        <f>'Бланк заказа с НДС'!H289</f>
        <v>0</v>
      </c>
      <c r="F294" s="214">
        <f>'Бланк заказа с НДС'!I289</f>
        <v>0</v>
      </c>
      <c r="G294" s="214">
        <f>'Бланк заказа с НДС'!K289</f>
        <v>0</v>
      </c>
      <c r="H294" s="214">
        <f>'Бланк заказа с НДС'!L289</f>
        <v>0</v>
      </c>
      <c r="I294" s="215">
        <f>'Бланк заказа с НДС'!N289/1.22</f>
        <v>0</v>
      </c>
      <c r="J294" s="215">
        <f>'Бланк заказа с НДС'!N289</f>
        <v>0</v>
      </c>
      <c r="K294" s="215">
        <f t="shared" ref="K294:L294" si="150">J294*1.1</f>
        <v>0</v>
      </c>
      <c r="L294" s="215">
        <f t="shared" si="150"/>
        <v>0</v>
      </c>
      <c r="M294" s="216">
        <f t="shared" si="139"/>
        <v>0</v>
      </c>
      <c r="N294" s="43"/>
      <c r="O294" s="43"/>
      <c r="P294" s="52"/>
      <c r="Q294" s="52"/>
      <c r="R294" s="52"/>
    </row>
    <row r="295" spans="1:18" s="52" customFormat="1" ht="15.75" x14ac:dyDescent="0.2">
      <c r="A295" s="122">
        <f>_xlfn.AGGREGATE(3,3,$B$11:B295)</f>
        <v>270</v>
      </c>
      <c r="B295" s="123" t="str">
        <f>'Бланк заказа с НДС'!B290</f>
        <v>ТЛТ00004619</v>
      </c>
      <c r="C295" s="123" t="str">
        <f>'Бланк заказа с НДС'!F290</f>
        <v>906-468</v>
      </c>
      <c r="D295" s="123" t="str">
        <f>'Бланк заказа с НДС'!G290</f>
        <v>565402H000</v>
      </c>
      <c r="E295" s="123" t="str">
        <f>'Бланк заказа с НДС'!H290</f>
        <v>и</v>
      </c>
      <c r="F295" s="123">
        <f>'Бланк заказа с НДС'!I290</f>
        <v>1702008221157</v>
      </c>
      <c r="G295" s="123" t="str">
        <f>'Бланк заказа с НДС'!K290</f>
        <v>906-468</v>
      </c>
      <c r="H295" s="123" t="str">
        <f>'Бланк заказа с НДС'!L290</f>
        <v>906-468 Внутренний рулевой наконечник Kia Ceed   565402H000</v>
      </c>
      <c r="I295" s="124">
        <f>'Бланк заказа с НДС'!N290/1.22</f>
        <v>310</v>
      </c>
      <c r="J295" s="124">
        <f>'Бланк заказа с НДС'!N290</f>
        <v>378.2</v>
      </c>
      <c r="K295" s="124">
        <f t="shared" ref="K295:L295" si="151">J295*1.1</f>
        <v>416.02000000000004</v>
      </c>
      <c r="L295" s="124">
        <f t="shared" si="151"/>
        <v>457.62200000000007</v>
      </c>
      <c r="M295" s="124">
        <f t="shared" si="139"/>
        <v>617.78970000000015</v>
      </c>
      <c r="N295" s="43"/>
      <c r="O295" s="43"/>
    </row>
    <row r="296" spans="1:18" s="52" customFormat="1" ht="19.5" customHeight="1" x14ac:dyDescent="0.2">
      <c r="A296" s="122">
        <f>_xlfn.AGGREGATE(3,3,$B$11:B296)</f>
        <v>271</v>
      </c>
      <c r="B296" s="123" t="str">
        <f>'Бланк заказа с НДС'!B291</f>
        <v>ТЛТ00004621</v>
      </c>
      <c r="C296" s="123" t="str">
        <f>'Бланк заказа с НДС'!F291</f>
        <v>906-469</v>
      </c>
      <c r="D296" s="123" t="str">
        <f>'Бланк заказа с НДС'!G291</f>
        <v>568202H000</v>
      </c>
      <c r="E296" s="123" t="str">
        <f>'Бланк заказа с НДС'!H291</f>
        <v>и</v>
      </c>
      <c r="F296" s="123">
        <f>'Бланк заказа с НДС'!I291</f>
        <v>1702008221164</v>
      </c>
      <c r="G296" s="123" t="str">
        <f>'Бланк заказа с НДС'!K291</f>
        <v>906-469</v>
      </c>
      <c r="H296" s="123" t="str">
        <f>'Бланк заказа с НДС'!L291</f>
        <v>906-469 Рулевой наконечник наружный левый Kia Ceed   568202H000</v>
      </c>
      <c r="I296" s="124">
        <f>'Бланк заказа с НДС'!N291/1.22</f>
        <v>400</v>
      </c>
      <c r="J296" s="124">
        <f>'Бланк заказа с НДС'!N291</f>
        <v>488</v>
      </c>
      <c r="K296" s="124">
        <f t="shared" ref="K296:L296" si="152">J296*1.1</f>
        <v>536.80000000000007</v>
      </c>
      <c r="L296" s="124">
        <f t="shared" si="152"/>
        <v>590.48000000000013</v>
      </c>
      <c r="M296" s="124">
        <f t="shared" si="139"/>
        <v>797.14800000000025</v>
      </c>
      <c r="N296" s="43"/>
      <c r="O296" s="43"/>
    </row>
    <row r="297" spans="1:18" s="52" customFormat="1" ht="15.75" x14ac:dyDescent="0.2">
      <c r="A297" s="122">
        <f>_xlfn.AGGREGATE(3,3,$B$11:B297)</f>
        <v>272</v>
      </c>
      <c r="B297" s="123" t="str">
        <f>'Бланк заказа с НДС'!B292</f>
        <v>ТЛТ00004623</v>
      </c>
      <c r="C297" s="123" t="str">
        <f>'Бланк заказа с НДС'!F292</f>
        <v>906-470</v>
      </c>
      <c r="D297" s="123" t="str">
        <f>'Бланк заказа с НДС'!G292</f>
        <v>568202H090</v>
      </c>
      <c r="E297" s="123" t="str">
        <f>'Бланк заказа с НДС'!H292</f>
        <v>и</v>
      </c>
      <c r="F297" s="123">
        <f>'Бланк заказа с НДС'!I292</f>
        <v>1702008221171</v>
      </c>
      <c r="G297" s="123" t="str">
        <f>'Бланк заказа с НДС'!K292</f>
        <v>906-470</v>
      </c>
      <c r="H297" s="123" t="str">
        <f>'Бланк заказа с НДС'!L292</f>
        <v>906-470 Рулевой наконечник наружный правый Kia Ceed   568202H090</v>
      </c>
      <c r="I297" s="124">
        <f>'Бланк заказа с НДС'!N292/1.22</f>
        <v>400</v>
      </c>
      <c r="J297" s="124">
        <f>'Бланк заказа с НДС'!N292</f>
        <v>488</v>
      </c>
      <c r="K297" s="124">
        <f t="shared" ref="K297:L297" si="153">J297*1.1</f>
        <v>536.80000000000007</v>
      </c>
      <c r="L297" s="124">
        <f t="shared" si="153"/>
        <v>590.48000000000013</v>
      </c>
      <c r="M297" s="124">
        <f t="shared" si="139"/>
        <v>797.14800000000025</v>
      </c>
      <c r="N297" s="43"/>
      <c r="O297" s="43"/>
    </row>
    <row r="298" spans="1:18" s="117" customFormat="1" ht="15.75" x14ac:dyDescent="0.2">
      <c r="A298" s="213">
        <f>_xlfn.AGGREGATE(3,3,$B$11:B298)</f>
        <v>272</v>
      </c>
      <c r="B298" s="214"/>
      <c r="C298" s="214" t="str">
        <f>'Бланк заказа с НДС'!F293</f>
        <v>KIA Ceed (JD) (2012-2018)</v>
      </c>
      <c r="D298" s="214">
        <f>'Бланк заказа с НДС'!G293</f>
        <v>0</v>
      </c>
      <c r="E298" s="214">
        <f>'Бланк заказа с НДС'!H293</f>
        <v>0</v>
      </c>
      <c r="F298" s="214">
        <f>'Бланк заказа с НДС'!I293</f>
        <v>0</v>
      </c>
      <c r="G298" s="214">
        <f>'Бланк заказа с НДС'!K293</f>
        <v>0</v>
      </c>
      <c r="H298" s="214">
        <f>'Бланк заказа с НДС'!L293</f>
        <v>0</v>
      </c>
      <c r="I298" s="215">
        <f>'Бланк заказа с НДС'!N293/1.22</f>
        <v>0</v>
      </c>
      <c r="J298" s="215">
        <f>'Бланк заказа с НДС'!N293</f>
        <v>0</v>
      </c>
      <c r="K298" s="215">
        <f t="shared" ref="K298:L298" si="154">J298*1.1</f>
        <v>0</v>
      </c>
      <c r="L298" s="215">
        <f t="shared" si="154"/>
        <v>0</v>
      </c>
      <c r="M298" s="216">
        <f t="shared" si="139"/>
        <v>0</v>
      </c>
      <c r="N298" s="43"/>
      <c r="O298" s="43"/>
      <c r="P298" s="52"/>
      <c r="Q298" s="52"/>
      <c r="R298" s="52"/>
    </row>
    <row r="299" spans="1:18" s="52" customFormat="1" ht="15.75" x14ac:dyDescent="0.2">
      <c r="A299" s="122">
        <f>_xlfn.AGGREGATE(3,3,$B$11:B299)</f>
        <v>273</v>
      </c>
      <c r="B299" s="123" t="str">
        <f>'Бланк заказа с НДС'!B294</f>
        <v>ТЛТ00012822</v>
      </c>
      <c r="C299" s="123" t="str">
        <f>'Бланк заказа с НДС'!F294</f>
        <v>906-603</v>
      </c>
      <c r="D299" s="123" t="str">
        <f>'Бланк заказа с НДС'!G294</f>
        <v>545303S100</v>
      </c>
      <c r="E299" s="123" t="str">
        <f>'Бланк заказа с НДС'!H294</f>
        <v>и</v>
      </c>
      <c r="F299" s="123">
        <f>'Бланк заказа с НДС'!I294</f>
        <v>4630017785148</v>
      </c>
      <c r="G299" s="123" t="str">
        <f>'Бланк заказа с НДС'!K294</f>
        <v>906-603</v>
      </c>
      <c r="H299" s="123" t="str">
        <f>'Бланк заказа с НДС'!L294</f>
        <v>906-603 Шаровая опора Kia Ceed 545303S100</v>
      </c>
      <c r="I299" s="124">
        <f>'Бланк заказа с НДС'!N294/1.22</f>
        <v>390</v>
      </c>
      <c r="J299" s="124">
        <f>'Бланк заказа с НДС'!N294</f>
        <v>475.8</v>
      </c>
      <c r="K299" s="124">
        <f t="shared" ref="K299:L299" si="155">J299*1.1</f>
        <v>523.38000000000011</v>
      </c>
      <c r="L299" s="124">
        <f t="shared" si="155"/>
        <v>575.71800000000019</v>
      </c>
      <c r="M299" s="124">
        <f t="shared" si="139"/>
        <v>777.21930000000032</v>
      </c>
      <c r="N299" s="43"/>
      <c r="O299" s="43"/>
    </row>
    <row r="300" spans="1:18" s="52" customFormat="1" ht="15.75" x14ac:dyDescent="0.2">
      <c r="A300" s="122">
        <f>_xlfn.AGGREGATE(3,3,$B$11:B300)</f>
        <v>274</v>
      </c>
      <c r="B300" s="123" t="str">
        <f>'Бланк заказа с НДС'!B295</f>
        <v>ТЛТ00012823</v>
      </c>
      <c r="C300" s="123" t="str">
        <f>'Бланк заказа с НДС'!F295</f>
        <v>906-604</v>
      </c>
      <c r="D300" s="123" t="str">
        <f>'Бланк заказа с НДС'!G295</f>
        <v>56820A6000</v>
      </c>
      <c r="E300" s="123" t="str">
        <f>'Бланк заказа с НДС'!H295</f>
        <v>и</v>
      </c>
      <c r="F300" s="123">
        <f>'Бланк заказа с НДС'!I295</f>
        <v>4630017785131</v>
      </c>
      <c r="G300" s="123" t="str">
        <f>'Бланк заказа с НДС'!K295</f>
        <v>906-604</v>
      </c>
      <c r="H300" s="123" t="str">
        <f>'Бланк заказа с НДС'!L295</f>
        <v>906-604 Рулевой наконечник левый Kia Ceed 56820A6000</v>
      </c>
      <c r="I300" s="124">
        <f>'Бланк заказа с НДС'!N295/1.22</f>
        <v>400</v>
      </c>
      <c r="J300" s="124">
        <f>'Бланк заказа с НДС'!N295</f>
        <v>488</v>
      </c>
      <c r="K300" s="124">
        <f t="shared" ref="K300:L300" si="156">J300*1.1</f>
        <v>536.80000000000007</v>
      </c>
      <c r="L300" s="124">
        <f t="shared" si="156"/>
        <v>590.48000000000013</v>
      </c>
      <c r="M300" s="124">
        <f t="shared" si="139"/>
        <v>797.14800000000025</v>
      </c>
      <c r="N300" s="43"/>
      <c r="O300" s="43"/>
      <c r="R300" s="118"/>
    </row>
    <row r="301" spans="1:18" s="52" customFormat="1" ht="19.5" customHeight="1" x14ac:dyDescent="0.2">
      <c r="A301" s="122">
        <f>_xlfn.AGGREGATE(3,3,$B$11:B301)</f>
        <v>275</v>
      </c>
      <c r="B301" s="123" t="str">
        <f>'Бланк заказа с НДС'!B296</f>
        <v>ТЛТ00012824</v>
      </c>
      <c r="C301" s="123" t="str">
        <f>'Бланк заказа с НДС'!F296</f>
        <v>906-605</v>
      </c>
      <c r="D301" s="123" t="str">
        <f>'Бланк заказа с НДС'!G296</f>
        <v>56820A6090</v>
      </c>
      <c r="E301" s="123" t="str">
        <f>'Бланк заказа с НДС'!H296</f>
        <v>и</v>
      </c>
      <c r="F301" s="123">
        <f>'Бланк заказа с НДС'!I296</f>
        <v>4630017785124</v>
      </c>
      <c r="G301" s="123" t="str">
        <f>'Бланк заказа с НДС'!K296</f>
        <v>906-605</v>
      </c>
      <c r="H301" s="123" t="str">
        <f>'Бланк заказа с НДС'!L296</f>
        <v>906-605 Рулевой наконечник правый Kia Ceed 56820A6090</v>
      </c>
      <c r="I301" s="124">
        <f>'Бланк заказа с НДС'!N296/1.22</f>
        <v>400</v>
      </c>
      <c r="J301" s="124">
        <f>'Бланк заказа с НДС'!N296</f>
        <v>488</v>
      </c>
      <c r="K301" s="124">
        <f t="shared" ref="K301:L301" si="157">J301*1.1</f>
        <v>536.80000000000007</v>
      </c>
      <c r="L301" s="124">
        <f t="shared" si="157"/>
        <v>590.48000000000013</v>
      </c>
      <c r="M301" s="124">
        <f t="shared" si="139"/>
        <v>797.14800000000025</v>
      </c>
      <c r="N301" s="43"/>
      <c r="O301" s="43"/>
    </row>
    <row r="302" spans="1:18" s="52" customFormat="1" ht="15.75" x14ac:dyDescent="0.2">
      <c r="A302" s="122">
        <f>_xlfn.AGGREGATE(3,3,$B$11:B302)</f>
        <v>276</v>
      </c>
      <c r="B302" s="123" t="str">
        <f>'Бланк заказа с НДС'!B297</f>
        <v>ТЛТ00016320</v>
      </c>
      <c r="C302" s="123" t="str">
        <f>'Бланк заказа с НДС'!F297</f>
        <v>906-695</v>
      </c>
      <c r="D302" s="123" t="str">
        <f>'Бланк заказа с НДС'!G297</f>
        <v>555303R000</v>
      </c>
      <c r="E302" s="123" t="str">
        <f>'Бланк заказа с НДС'!H297</f>
        <v>и</v>
      </c>
      <c r="F302" s="123">
        <f>'Бланк заказа с НДС'!I297</f>
        <v>4630017926992</v>
      </c>
      <c r="G302" s="123" t="str">
        <f>'Бланк заказа с НДС'!K297</f>
        <v>906-695</v>
      </c>
      <c r="H302" s="123" t="str">
        <f>'Бланк заказа с НДС'!L297</f>
        <v>906-695 Стойка заднего стабилизатора Kia Ceed 555303R000</v>
      </c>
      <c r="I302" s="124">
        <f>'Бланк заказа с НДС'!N297/1.22</f>
        <v>250</v>
      </c>
      <c r="J302" s="124">
        <f>'Бланк заказа с НДС'!N297</f>
        <v>305</v>
      </c>
      <c r="K302" s="124">
        <f t="shared" ref="K302:L302" si="158">J302*1.1</f>
        <v>335.5</v>
      </c>
      <c r="L302" s="124">
        <f t="shared" si="158"/>
        <v>369.05</v>
      </c>
      <c r="M302" s="124">
        <f t="shared" si="139"/>
        <v>498.21750000000003</v>
      </c>
      <c r="N302" s="43"/>
      <c r="O302" s="43"/>
    </row>
    <row r="303" spans="1:18" s="117" customFormat="1" ht="31.5" x14ac:dyDescent="0.2">
      <c r="A303" s="213">
        <f>_xlfn.AGGREGATE(3,3,$B$11:B303)</f>
        <v>276</v>
      </c>
      <c r="B303" s="214"/>
      <c r="C303" s="214" t="str">
        <f>'Бланк заказа с НДС'!F298</f>
        <v>KIA Sportage (SL), Hyundai iX35 (LM) (2009-2015)</v>
      </c>
      <c r="D303" s="214">
        <f>'Бланк заказа с НДС'!G298</f>
        <v>0</v>
      </c>
      <c r="E303" s="214">
        <f>'Бланк заказа с НДС'!H298</f>
        <v>0</v>
      </c>
      <c r="F303" s="214">
        <f>'Бланк заказа с НДС'!I298</f>
        <v>0</v>
      </c>
      <c r="G303" s="214">
        <f>'Бланк заказа с НДС'!K298</f>
        <v>0</v>
      </c>
      <c r="H303" s="214">
        <f>'Бланк заказа с НДС'!L298</f>
        <v>0</v>
      </c>
      <c r="I303" s="215">
        <f>'Бланк заказа с НДС'!N298/1.22</f>
        <v>0</v>
      </c>
      <c r="J303" s="215">
        <f>'Бланк заказа с НДС'!N298</f>
        <v>0</v>
      </c>
      <c r="K303" s="215">
        <f t="shared" ref="K303:L303" si="159">J303*1.1</f>
        <v>0</v>
      </c>
      <c r="L303" s="215">
        <f t="shared" si="159"/>
        <v>0</v>
      </c>
      <c r="M303" s="216">
        <f t="shared" si="139"/>
        <v>0</v>
      </c>
      <c r="N303" s="43"/>
      <c r="O303" s="43"/>
      <c r="P303" s="52"/>
      <c r="Q303" s="52"/>
      <c r="R303" s="52"/>
    </row>
    <row r="304" spans="1:18" s="52" customFormat="1" ht="15.75" x14ac:dyDescent="0.2">
      <c r="A304" s="122">
        <f>_xlfn.AGGREGATE(3,3,$B$11:B304)</f>
        <v>277</v>
      </c>
      <c r="B304" s="123" t="str">
        <f>'Бланк заказа с НДС'!B299</f>
        <v>ТЛТ00012819</v>
      </c>
      <c r="C304" s="123" t="str">
        <f>'Бланк заказа с НДС'!F299</f>
        <v>906-600</v>
      </c>
      <c r="D304" s="123" t="str">
        <f>'Бланк заказа с НДС'!G299</f>
        <v>545303s000</v>
      </c>
      <c r="E304" s="123" t="str">
        <f>'Бланк заказа с НДС'!H299</f>
        <v>и</v>
      </c>
      <c r="F304" s="123">
        <f>'Бланк заказа с НДС'!I299</f>
        <v>4630017785179</v>
      </c>
      <c r="G304" s="123" t="str">
        <f>'Бланк заказа с НДС'!K299</f>
        <v>906-600</v>
      </c>
      <c r="H304" s="123" t="str">
        <f>'Бланк заказа с НДС'!L299</f>
        <v>906-600 Шаровая опора Kia Sportage 545303s000</v>
      </c>
      <c r="I304" s="124">
        <f>'Бланк заказа с НДС'!N299/1.22</f>
        <v>400</v>
      </c>
      <c r="J304" s="124">
        <f>'Бланк заказа с НДС'!N299</f>
        <v>488</v>
      </c>
      <c r="K304" s="124">
        <f t="shared" ref="K304:L304" si="160">J304*1.1</f>
        <v>536.80000000000007</v>
      </c>
      <c r="L304" s="124">
        <f t="shared" si="160"/>
        <v>590.48000000000013</v>
      </c>
      <c r="M304" s="124">
        <f t="shared" si="139"/>
        <v>797.14800000000025</v>
      </c>
      <c r="N304" s="43"/>
      <c r="O304" s="43"/>
    </row>
    <row r="305" spans="1:18" s="52" customFormat="1" ht="15.75" x14ac:dyDescent="0.2">
      <c r="A305" s="122">
        <f>_xlfn.AGGREGATE(3,3,$B$11:B305)</f>
        <v>278</v>
      </c>
      <c r="B305" s="123" t="str">
        <f>'Бланк заказа с НДС'!B300</f>
        <v>ТЛТ00012820</v>
      </c>
      <c r="C305" s="123" t="str">
        <f>'Бланк заказа с НДС'!F300</f>
        <v>906-601</v>
      </c>
      <c r="D305" s="123" t="str">
        <f>'Бланк заказа с НДС'!G300</f>
        <v>568202s000</v>
      </c>
      <c r="E305" s="123" t="str">
        <f>'Бланк заказа с НДС'!H300</f>
        <v>и</v>
      </c>
      <c r="F305" s="123">
        <f>'Бланк заказа с НДС'!I300</f>
        <v>4630017785162</v>
      </c>
      <c r="G305" s="123" t="str">
        <f>'Бланк заказа с НДС'!K300</f>
        <v>906-601</v>
      </c>
      <c r="H305" s="123" t="str">
        <f>'Бланк заказа с НДС'!L300</f>
        <v>906-601 Рулевой наконечник левый Kia Sportage 568202s000</v>
      </c>
      <c r="I305" s="124">
        <f>'Бланк заказа с НДС'!N300/1.22</f>
        <v>390</v>
      </c>
      <c r="J305" s="124">
        <f>'Бланк заказа с НДС'!N300</f>
        <v>475.8</v>
      </c>
      <c r="K305" s="124">
        <f t="shared" ref="K305:L305" si="161">J305*1.1</f>
        <v>523.38000000000011</v>
      </c>
      <c r="L305" s="124">
        <f t="shared" si="161"/>
        <v>575.71800000000019</v>
      </c>
      <c r="M305" s="124">
        <f t="shared" si="139"/>
        <v>777.21930000000032</v>
      </c>
      <c r="N305" s="43"/>
      <c r="O305" s="43"/>
    </row>
    <row r="306" spans="1:18" s="52" customFormat="1" ht="15.75" x14ac:dyDescent="0.2">
      <c r="A306" s="122">
        <f>_xlfn.AGGREGATE(3,3,$B$11:B306)</f>
        <v>279</v>
      </c>
      <c r="B306" s="123" t="str">
        <f>'Бланк заказа с НДС'!B301</f>
        <v>ТЛТ00012821</v>
      </c>
      <c r="C306" s="123" t="str">
        <f>'Бланк заказа с НДС'!F301</f>
        <v>906-602</v>
      </c>
      <c r="D306" s="123" t="str">
        <f>'Бланк заказа с НДС'!G301</f>
        <v>568202s050</v>
      </c>
      <c r="E306" s="123" t="str">
        <f>'Бланк заказа с НДС'!H301</f>
        <v>и</v>
      </c>
      <c r="F306" s="123">
        <f>'Бланк заказа с НДС'!I301</f>
        <v>4630017785155</v>
      </c>
      <c r="G306" s="123" t="str">
        <f>'Бланк заказа с НДС'!K301</f>
        <v>906-602</v>
      </c>
      <c r="H306" s="123" t="str">
        <f>'Бланк заказа с НДС'!L301</f>
        <v>906-602 Рулевой наконечник правый Kia Sportage 568202s050</v>
      </c>
      <c r="I306" s="124">
        <f>'Бланк заказа с НДС'!N301/1.22</f>
        <v>390</v>
      </c>
      <c r="J306" s="124">
        <f>'Бланк заказа с НДС'!N301</f>
        <v>475.8</v>
      </c>
      <c r="K306" s="124">
        <f t="shared" ref="K306:L306" si="162">J306*1.1</f>
        <v>523.38000000000011</v>
      </c>
      <c r="L306" s="124">
        <f t="shared" si="162"/>
        <v>575.71800000000019</v>
      </c>
      <c r="M306" s="124">
        <f t="shared" si="139"/>
        <v>777.21930000000032</v>
      </c>
      <c r="N306" s="43"/>
      <c r="O306" s="43"/>
    </row>
    <row r="307" spans="1:18" s="52" customFormat="1" ht="19.5" customHeight="1" x14ac:dyDescent="0.2">
      <c r="A307" s="122">
        <f>_xlfn.AGGREGATE(3,3,$B$11:B307)</f>
        <v>280</v>
      </c>
      <c r="B307" s="123" t="str">
        <f>'Бланк заказа с НДС'!B302</f>
        <v>ТЛТ00012833</v>
      </c>
      <c r="C307" s="123" t="str">
        <f>'Бланк заказа с НДС'!F302</f>
        <v>906-614</v>
      </c>
      <c r="D307" s="123" t="str">
        <f>'Бланк заказа с НДС'!G302</f>
        <v>548302s200</v>
      </c>
      <c r="E307" s="123" t="str">
        <f>'Бланк заказа с НДС'!H302</f>
        <v>и</v>
      </c>
      <c r="F307" s="123">
        <f>'Бланк заказа с НДС'!I302</f>
        <v>4630017785032</v>
      </c>
      <c r="G307" s="123" t="str">
        <f>'Бланк заказа с НДС'!K302</f>
        <v>906-614</v>
      </c>
      <c r="H307" s="123" t="str">
        <f>'Бланк заказа с НДС'!L302</f>
        <v>906-614 Стойка переднего стабилизатора Kia Sportage 548302s200</v>
      </c>
      <c r="I307" s="124">
        <f>'Бланк заказа с НДС'!N302/1.22</f>
        <v>255.00000000000003</v>
      </c>
      <c r="J307" s="124">
        <f>'Бланк заказа с НДС'!N302</f>
        <v>311.10000000000002</v>
      </c>
      <c r="K307" s="124">
        <f t="shared" ref="K307:L307" si="163">J307*1.1</f>
        <v>342.21000000000004</v>
      </c>
      <c r="L307" s="124">
        <f t="shared" si="163"/>
        <v>376.4310000000001</v>
      </c>
      <c r="M307" s="124">
        <f t="shared" si="139"/>
        <v>508.18185000000017</v>
      </c>
      <c r="N307" s="43"/>
      <c r="O307" s="43"/>
    </row>
    <row r="308" spans="1:18" s="52" customFormat="1" ht="15.75" x14ac:dyDescent="0.2">
      <c r="A308" s="122">
        <f>_xlfn.AGGREGATE(3,3,$B$11:B308)</f>
        <v>281</v>
      </c>
      <c r="B308" s="123" t="str">
        <f>'Бланк заказа с НДС'!B303</f>
        <v>ТЛТ00012834</v>
      </c>
      <c r="C308" s="123" t="str">
        <f>'Бланк заказа с НДС'!F303</f>
        <v>906-615</v>
      </c>
      <c r="D308" s="123" t="str">
        <f>'Бланк заказа с НДС'!G303</f>
        <v xml:space="preserve">555302s200 </v>
      </c>
      <c r="E308" s="123" t="str">
        <f>'Бланк заказа с НДС'!H303</f>
        <v>и</v>
      </c>
      <c r="F308" s="123">
        <f>'Бланк заказа с НДС'!I303</f>
        <v>4630017785025</v>
      </c>
      <c r="G308" s="123" t="str">
        <f>'Бланк заказа с НДС'!K303</f>
        <v>906-615</v>
      </c>
      <c r="H308" s="123" t="str">
        <f>'Бланк заказа с НДС'!L303</f>
        <v>906-615 Стойка заднего стабилизатора Kia Sportage 555302s200</v>
      </c>
      <c r="I308" s="124">
        <f>'Бланк заказа с НДС'!N303/1.22</f>
        <v>240.00000000000003</v>
      </c>
      <c r="J308" s="124">
        <f>'Бланк заказа с НДС'!N303</f>
        <v>292.8</v>
      </c>
      <c r="K308" s="124">
        <f t="shared" ref="K308:L308" si="164">J308*1.1</f>
        <v>322.08000000000004</v>
      </c>
      <c r="L308" s="124">
        <f t="shared" si="164"/>
        <v>354.28800000000007</v>
      </c>
      <c r="M308" s="124">
        <f t="shared" si="139"/>
        <v>478.28880000000015</v>
      </c>
      <c r="N308" s="43"/>
      <c r="O308" s="43"/>
    </row>
    <row r="309" spans="1:18" s="117" customFormat="1" ht="31.5" x14ac:dyDescent="0.2">
      <c r="A309" s="213">
        <f>_xlfn.AGGREGATE(3,3,$B$11:B309)</f>
        <v>281</v>
      </c>
      <c r="B309" s="214"/>
      <c r="C309" s="214" t="str">
        <f>'Бланк заказа с НДС'!F304</f>
        <v>KIA Optima (JF), Sonata VII(LF) 2015-2019</v>
      </c>
      <c r="D309" s="214">
        <f>'Бланк заказа с НДС'!G304</f>
        <v>0</v>
      </c>
      <c r="E309" s="214">
        <f>'Бланк заказа с НДС'!H304</f>
        <v>0</v>
      </c>
      <c r="F309" s="214">
        <f>'Бланк заказа с НДС'!I304</f>
        <v>0</v>
      </c>
      <c r="G309" s="214">
        <f>'Бланк заказа с НДС'!K304</f>
        <v>0</v>
      </c>
      <c r="H309" s="214">
        <f>'Бланк заказа с НДС'!L304</f>
        <v>0</v>
      </c>
      <c r="I309" s="215">
        <f>'Бланк заказа с НДС'!N304/1.22</f>
        <v>0</v>
      </c>
      <c r="J309" s="215">
        <f>'Бланк заказа с НДС'!N304</f>
        <v>0</v>
      </c>
      <c r="K309" s="215">
        <f t="shared" ref="K309:L309" si="165">J309*1.1</f>
        <v>0</v>
      </c>
      <c r="L309" s="215">
        <f t="shared" si="165"/>
        <v>0</v>
      </c>
      <c r="M309" s="216">
        <f t="shared" si="139"/>
        <v>0</v>
      </c>
      <c r="N309" s="43"/>
      <c r="O309" s="43"/>
      <c r="P309" s="52"/>
      <c r="Q309" s="52"/>
      <c r="R309" s="52"/>
    </row>
    <row r="310" spans="1:18" s="52" customFormat="1" ht="15.75" x14ac:dyDescent="0.2">
      <c r="A310" s="122">
        <f>_xlfn.AGGREGATE(3,3,$B$11:B310)</f>
        <v>282</v>
      </c>
      <c r="B310" s="123" t="str">
        <f>'Бланк заказа с НДС'!B305</f>
        <v>ТЛТ00018268</v>
      </c>
      <c r="C310" s="123" t="str">
        <f>'Бланк заказа с НДС'!F305</f>
        <v>906-706</v>
      </c>
      <c r="D310" s="123" t="str">
        <f>'Бланк заказа с НДС'!G305</f>
        <v>54830C1000</v>
      </c>
      <c r="E310" s="123" t="str">
        <f>'Бланк заказа с НДС'!H305</f>
        <v>и</v>
      </c>
      <c r="F310" s="123">
        <f>'Бланк заказа с НДС'!I305</f>
        <v>4630017953530</v>
      </c>
      <c r="G310" s="123" t="str">
        <f>'Бланк заказа с НДС'!K305</f>
        <v>906-706</v>
      </c>
      <c r="H310" s="123" t="str">
        <f>'Бланк заказа с НДС'!L305</f>
        <v>906-706 Стойка переднего стабилизатора левая KIA Optima 54830C1000</v>
      </c>
      <c r="I310" s="124">
        <f>'Бланк заказа с НДС'!N305/1.22</f>
        <v>300</v>
      </c>
      <c r="J310" s="124">
        <f>'Бланк заказа с НДС'!N305</f>
        <v>366</v>
      </c>
      <c r="K310" s="124">
        <f t="shared" ref="K310:L310" si="166">J310*1.1</f>
        <v>402.6</v>
      </c>
      <c r="L310" s="124">
        <f t="shared" si="166"/>
        <v>442.86000000000007</v>
      </c>
      <c r="M310" s="124">
        <f t="shared" si="139"/>
        <v>597.8610000000001</v>
      </c>
      <c r="N310" s="43"/>
      <c r="O310" s="43"/>
    </row>
    <row r="311" spans="1:18" s="52" customFormat="1" ht="15.75" x14ac:dyDescent="0.2">
      <c r="A311" s="122">
        <f>_xlfn.AGGREGATE(3,3,$B$11:B311)</f>
        <v>283</v>
      </c>
      <c r="B311" s="123" t="str">
        <f>'Бланк заказа с НДС'!B306</f>
        <v>ТЛТ00018269</v>
      </c>
      <c r="C311" s="123" t="str">
        <f>'Бланк заказа с НДС'!F306</f>
        <v>906-707</v>
      </c>
      <c r="D311" s="123" t="str">
        <f>'Бланк заказа с НДС'!G306</f>
        <v>54840C1000</v>
      </c>
      <c r="E311" s="123" t="str">
        <f>'Бланк заказа с НДС'!H306</f>
        <v>и</v>
      </c>
      <c r="F311" s="123">
        <f>'Бланк заказа с НДС'!I306</f>
        <v>4630017953547</v>
      </c>
      <c r="G311" s="123" t="str">
        <f>'Бланк заказа с НДС'!K306</f>
        <v>906-707</v>
      </c>
      <c r="H311" s="123" t="str">
        <f>'Бланк заказа с НДС'!L306</f>
        <v>906-707 Стойка переднего стабилизатора правая KIA Optima 54840C1000</v>
      </c>
      <c r="I311" s="124">
        <f>'Бланк заказа с НДС'!N306/1.22</f>
        <v>300</v>
      </c>
      <c r="J311" s="124">
        <f>'Бланк заказа с НДС'!N306</f>
        <v>366</v>
      </c>
      <c r="K311" s="124">
        <f t="shared" ref="K311:L311" si="167">J311*1.1</f>
        <v>402.6</v>
      </c>
      <c r="L311" s="124">
        <f t="shared" si="167"/>
        <v>442.86000000000007</v>
      </c>
      <c r="M311" s="124">
        <f t="shared" si="139"/>
        <v>597.8610000000001</v>
      </c>
      <c r="N311" s="43"/>
      <c r="O311" s="43"/>
    </row>
    <row r="312" spans="1:18" s="52" customFormat="1" ht="15.75" x14ac:dyDescent="0.2">
      <c r="A312" s="122">
        <f>_xlfn.AGGREGATE(3,3,$B$11:B312)</f>
        <v>284</v>
      </c>
      <c r="B312" s="123" t="str">
        <f>'Бланк заказа с НДС'!B307</f>
        <v>ТЛТ00018270</v>
      </c>
      <c r="C312" s="123" t="str">
        <f>'Бланк заказа с НДС'!F307</f>
        <v>906-708</v>
      </c>
      <c r="D312" s="123" t="str">
        <f>'Бланк заказа с НДС'!G307</f>
        <v>55530C1100</v>
      </c>
      <c r="E312" s="123" t="str">
        <f>'Бланк заказа с НДС'!H307</f>
        <v>и</v>
      </c>
      <c r="F312" s="123">
        <f>'Бланк заказа с НДС'!I307</f>
        <v>4630017953554</v>
      </c>
      <c r="G312" s="123" t="str">
        <f>'Бланк заказа с НДС'!K307</f>
        <v>906-708</v>
      </c>
      <c r="H312" s="123" t="str">
        <f>'Бланк заказа с НДС'!L307</f>
        <v>906-708 Стойка заднего стабилизатора левая KIA Optima 55530C1100</v>
      </c>
      <c r="I312" s="124">
        <f>'Бланк заказа с НДС'!N307/1.22</f>
        <v>275</v>
      </c>
      <c r="J312" s="124">
        <f>'Бланк заказа с НДС'!N307</f>
        <v>335.5</v>
      </c>
      <c r="K312" s="124">
        <f t="shared" ref="K312:L312" si="168">J312*1.1</f>
        <v>369.05</v>
      </c>
      <c r="L312" s="124">
        <f t="shared" si="168"/>
        <v>405.95500000000004</v>
      </c>
      <c r="M312" s="124">
        <f t="shared" si="139"/>
        <v>548.03925000000004</v>
      </c>
      <c r="N312" s="43"/>
      <c r="O312" s="43"/>
    </row>
    <row r="313" spans="1:18" s="52" customFormat="1" ht="15.75" x14ac:dyDescent="0.2">
      <c r="A313" s="122">
        <f>_xlfn.AGGREGATE(3,3,$B$11:B313)</f>
        <v>285</v>
      </c>
      <c r="B313" s="123" t="str">
        <f>'Бланк заказа с НДС'!B308</f>
        <v>ТЛТ00018271</v>
      </c>
      <c r="C313" s="123" t="str">
        <f>'Бланк заказа с НДС'!F308</f>
        <v>906-709</v>
      </c>
      <c r="D313" s="123" t="str">
        <f>'Бланк заказа с НДС'!G308</f>
        <v>55540C1100</v>
      </c>
      <c r="E313" s="123" t="str">
        <f>'Бланк заказа с НДС'!H308</f>
        <v>и</v>
      </c>
      <c r="F313" s="123">
        <f>'Бланк заказа с НДС'!I308</f>
        <v>4630017953561</v>
      </c>
      <c r="G313" s="123" t="str">
        <f>'Бланк заказа с НДС'!K308</f>
        <v>906-709</v>
      </c>
      <c r="H313" s="123" t="str">
        <f>'Бланк заказа с НДС'!L308</f>
        <v>906-709 Стойка заднего стабилизатора правая KIA Optima 55540C1100</v>
      </c>
      <c r="I313" s="124">
        <f>'Бланк заказа с НДС'!N308/1.22</f>
        <v>275</v>
      </c>
      <c r="J313" s="124">
        <f>'Бланк заказа с НДС'!N308</f>
        <v>335.5</v>
      </c>
      <c r="K313" s="124">
        <f t="shared" ref="K313:L313" si="169">J313*1.1</f>
        <v>369.05</v>
      </c>
      <c r="L313" s="124">
        <f t="shared" si="169"/>
        <v>405.95500000000004</v>
      </c>
      <c r="M313" s="124">
        <f t="shared" si="139"/>
        <v>548.03925000000004</v>
      </c>
      <c r="N313" s="43"/>
      <c r="O313" s="43"/>
    </row>
    <row r="314" spans="1:18" s="52" customFormat="1" ht="15.75" x14ac:dyDescent="0.2">
      <c r="A314" s="122">
        <f>_xlfn.AGGREGATE(3,3,$B$11:B314)</f>
        <v>286</v>
      </c>
      <c r="B314" s="123" t="str">
        <f>'Бланк заказа с НДС'!B309</f>
        <v>ТЛТ00018272</v>
      </c>
      <c r="C314" s="123" t="str">
        <f>'Бланк заказа с НДС'!F309</f>
        <v>906-710</v>
      </c>
      <c r="D314" s="123" t="str">
        <f>'Бланк заказа с НДС'!G309</f>
        <v>54530C1000</v>
      </c>
      <c r="E314" s="123" t="str">
        <f>'Бланк заказа с НДС'!H309</f>
        <v>и</v>
      </c>
      <c r="F314" s="123">
        <f>'Бланк заказа с НДС'!I309</f>
        <v>4630017953578</v>
      </c>
      <c r="G314" s="123" t="str">
        <f>'Бланк заказа с НДС'!K309</f>
        <v>906-710</v>
      </c>
      <c r="H314" s="123" t="str">
        <f>'Бланк заказа с НДС'!L309</f>
        <v>906-710 Шаровая опора левая KIA Optima 54530C1000</v>
      </c>
      <c r="I314" s="124">
        <f>'Бланк заказа с НДС'!N309/1.22</f>
        <v>370</v>
      </c>
      <c r="J314" s="124">
        <f>'Бланк заказа с НДС'!N309</f>
        <v>451.4</v>
      </c>
      <c r="K314" s="124">
        <f t="shared" ref="K314:L314" si="170">J314*1.1</f>
        <v>496.54</v>
      </c>
      <c r="L314" s="124">
        <f t="shared" si="170"/>
        <v>546.19400000000007</v>
      </c>
      <c r="M314" s="124">
        <f t="shared" si="139"/>
        <v>737.36190000000011</v>
      </c>
      <c r="N314" s="43"/>
      <c r="O314" s="43"/>
    </row>
    <row r="315" spans="1:18" s="52" customFormat="1" ht="15.75" x14ac:dyDescent="0.2">
      <c r="A315" s="122">
        <f>_xlfn.AGGREGATE(3,3,$B$11:B315)</f>
        <v>287</v>
      </c>
      <c r="B315" s="123" t="str">
        <f>'Бланк заказа с НДС'!B310</f>
        <v>ТЛТ00018273</v>
      </c>
      <c r="C315" s="123" t="str">
        <f>'Бланк заказа с НДС'!F310</f>
        <v>906-711</v>
      </c>
      <c r="D315" s="123" t="str">
        <f>'Бланк заказа с НДС'!G310</f>
        <v>54530C1100</v>
      </c>
      <c r="E315" s="123" t="str">
        <f>'Бланк заказа с НДС'!H310</f>
        <v>и</v>
      </c>
      <c r="F315" s="123">
        <f>'Бланк заказа с НДС'!I310</f>
        <v>4630017953585</v>
      </c>
      <c r="G315" s="123" t="str">
        <f>'Бланк заказа с НДС'!K310</f>
        <v>906-711</v>
      </c>
      <c r="H315" s="123" t="str">
        <f>'Бланк заказа с НДС'!L310</f>
        <v>906-711 Шаровая опора правая KIA Optima 54530C1100</v>
      </c>
      <c r="I315" s="124">
        <f>'Бланк заказа с НДС'!N310/1.22</f>
        <v>370</v>
      </c>
      <c r="J315" s="124">
        <f>'Бланк заказа с НДС'!N310</f>
        <v>451.4</v>
      </c>
      <c r="K315" s="124">
        <f t="shared" ref="K315:L315" si="171">J315*1.1</f>
        <v>496.54</v>
      </c>
      <c r="L315" s="124">
        <f t="shared" si="171"/>
        <v>546.19400000000007</v>
      </c>
      <c r="M315" s="124">
        <f t="shared" si="139"/>
        <v>737.36190000000011</v>
      </c>
      <c r="N315" s="43"/>
      <c r="O315" s="43"/>
    </row>
    <row r="316" spans="1:18" s="52" customFormat="1" ht="15.75" x14ac:dyDescent="0.2">
      <c r="A316" s="122">
        <f>_xlfn.AGGREGATE(3,3,$B$11:B316)</f>
        <v>288</v>
      </c>
      <c r="B316" s="123" t="str">
        <f>'Бланк заказа с НДС'!B311</f>
        <v>ТЛТ00018274</v>
      </c>
      <c r="C316" s="123" t="str">
        <f>'Бланк заказа с НДС'!F311</f>
        <v>906-712</v>
      </c>
      <c r="D316" s="123" t="str">
        <f>'Бланк заказа с НДС'!G311</f>
        <v>56820C1000</v>
      </c>
      <c r="E316" s="123" t="str">
        <f>'Бланк заказа с НДС'!H311</f>
        <v>и</v>
      </c>
      <c r="F316" s="123">
        <f>'Бланк заказа с НДС'!I311</f>
        <v>4630017953592</v>
      </c>
      <c r="G316" s="123" t="str">
        <f>'Бланк заказа с НДС'!K311</f>
        <v>906-712</v>
      </c>
      <c r="H316" s="123" t="str">
        <f>'Бланк заказа с НДС'!L311</f>
        <v>906-712 Наконечник рулевой тяги левый KIA Optima 56820C1000</v>
      </c>
      <c r="I316" s="124">
        <f>'Бланк заказа с НДС'!N311/1.22</f>
        <v>390</v>
      </c>
      <c r="J316" s="124">
        <f>'Бланк заказа с НДС'!N311</f>
        <v>475.8</v>
      </c>
      <c r="K316" s="124">
        <f t="shared" ref="K316:L316" si="172">J316*1.1</f>
        <v>523.38000000000011</v>
      </c>
      <c r="L316" s="124">
        <f t="shared" si="172"/>
        <v>575.71800000000019</v>
      </c>
      <c r="M316" s="124">
        <f t="shared" si="139"/>
        <v>777.21930000000032</v>
      </c>
      <c r="N316" s="43"/>
      <c r="O316" s="43"/>
    </row>
    <row r="317" spans="1:18" s="52" customFormat="1" ht="19.5" customHeight="1" x14ac:dyDescent="0.2">
      <c r="A317" s="122">
        <f>_xlfn.AGGREGATE(3,3,$B$11:B317)</f>
        <v>289</v>
      </c>
      <c r="B317" s="123" t="str">
        <f>'Бланк заказа с НДС'!B312</f>
        <v>ТЛТ00018275</v>
      </c>
      <c r="C317" s="123" t="str">
        <f>'Бланк заказа с НДС'!F312</f>
        <v>906-713</v>
      </c>
      <c r="D317" s="123" t="str">
        <f>'Бланк заказа с НДС'!G312</f>
        <v>56825C1090</v>
      </c>
      <c r="E317" s="123" t="str">
        <f>'Бланк заказа с НДС'!H312</f>
        <v>и</v>
      </c>
      <c r="F317" s="123">
        <f>'Бланк заказа с НДС'!I312</f>
        <v>4630017953608</v>
      </c>
      <c r="G317" s="123" t="str">
        <f>'Бланк заказа с НДС'!K312</f>
        <v>906-713</v>
      </c>
      <c r="H317" s="123" t="str">
        <f>'Бланк заказа с НДС'!L312</f>
        <v>906-713 Наконечник рулевой тяги правый KIA Optima 56825C1090</v>
      </c>
      <c r="I317" s="124">
        <f>'Бланк заказа с НДС'!N312/1.22</f>
        <v>390</v>
      </c>
      <c r="J317" s="124">
        <f>'Бланк заказа с НДС'!N312</f>
        <v>475.8</v>
      </c>
      <c r="K317" s="124">
        <f t="shared" ref="K317:L317" si="173">J317*1.1</f>
        <v>523.38000000000011</v>
      </c>
      <c r="L317" s="124">
        <f t="shared" si="173"/>
        <v>575.71800000000019</v>
      </c>
      <c r="M317" s="124">
        <f t="shared" si="139"/>
        <v>777.21930000000032</v>
      </c>
      <c r="N317" s="43"/>
      <c r="O317" s="43"/>
    </row>
    <row r="318" spans="1:18" s="52" customFormat="1" ht="15.75" x14ac:dyDescent="0.2">
      <c r="A318" s="122">
        <f>_xlfn.AGGREGATE(3,3,$B$11:B318)</f>
        <v>290</v>
      </c>
      <c r="B318" s="123" t="str">
        <f>'Бланк заказа с НДС'!B313</f>
        <v>ТЛТ00018276</v>
      </c>
      <c r="C318" s="123" t="str">
        <f>'Бланк заказа с НДС'!F313</f>
        <v>906-714</v>
      </c>
      <c r="D318" s="123" t="str">
        <f>'Бланк заказа с НДС'!G313</f>
        <v>55530D3000</v>
      </c>
      <c r="E318" s="123" t="str">
        <f>'Бланк заказа с НДС'!H313</f>
        <v>и</v>
      </c>
      <c r="F318" s="123">
        <f>'Бланк заказа с НДС'!I313</f>
        <v>4630017953615</v>
      </c>
      <c r="G318" s="123" t="str">
        <f>'Бланк заказа с НДС'!K313</f>
        <v>906-714</v>
      </c>
      <c r="H318" s="123" t="str">
        <f>'Бланк заказа с НДС'!L313</f>
        <v>906-714 Стойка заднего стабилизатора Kia Sportage 55530D3000</v>
      </c>
      <c r="I318" s="124">
        <f>'Бланк заказа с НДС'!N313/1.22</f>
        <v>330</v>
      </c>
      <c r="J318" s="124">
        <f>'Бланк заказа с НДС'!N313</f>
        <v>402.6</v>
      </c>
      <c r="K318" s="124">
        <f t="shared" ref="K318:L318" si="174">J318*1.1</f>
        <v>442.86000000000007</v>
      </c>
      <c r="L318" s="124">
        <f t="shared" si="174"/>
        <v>487.14600000000013</v>
      </c>
      <c r="M318" s="124">
        <f t="shared" si="139"/>
        <v>657.64710000000025</v>
      </c>
      <c r="N318" s="43"/>
      <c r="O318" s="43"/>
    </row>
    <row r="319" spans="1:18" s="117" customFormat="1" ht="15.75" x14ac:dyDescent="0.2">
      <c r="A319" s="213">
        <f>_xlfn.AGGREGATE(3,3,$B$11:B319)</f>
        <v>290</v>
      </c>
      <c r="B319" s="214"/>
      <c r="C319" s="214" t="str">
        <f>'Бланк заказа с НДС'!F314</f>
        <v xml:space="preserve">ИНОМАРКА </v>
      </c>
      <c r="D319" s="214">
        <f>'Бланк заказа с НДС'!G314</f>
        <v>0</v>
      </c>
      <c r="E319" s="214">
        <f>'Бланк заказа с НДС'!H314</f>
        <v>0</v>
      </c>
      <c r="F319" s="214">
        <f>'Бланк заказа с НДС'!I314</f>
        <v>0</v>
      </c>
      <c r="G319" s="214">
        <f>'Бланк заказа с НДС'!K314</f>
        <v>0</v>
      </c>
      <c r="H319" s="214">
        <f>'Бланк заказа с НДС'!L314</f>
        <v>0</v>
      </c>
      <c r="I319" s="215">
        <f>'Бланк заказа с НДС'!N314/1.22</f>
        <v>0</v>
      </c>
      <c r="J319" s="215">
        <f>'Бланк заказа с НДС'!N314</f>
        <v>0</v>
      </c>
      <c r="K319" s="215">
        <f t="shared" ref="K319:L319" si="175">J319*1.1</f>
        <v>0</v>
      </c>
      <c r="L319" s="215">
        <f t="shared" si="175"/>
        <v>0</v>
      </c>
      <c r="M319" s="216">
        <f t="shared" si="139"/>
        <v>0</v>
      </c>
      <c r="N319" s="43"/>
      <c r="O319" s="43"/>
      <c r="P319" s="52"/>
      <c r="Q319" s="52"/>
      <c r="R319" s="52"/>
    </row>
    <row r="320" spans="1:18" s="52" customFormat="1" ht="15.75" x14ac:dyDescent="0.2">
      <c r="A320" s="122">
        <f>_xlfn.AGGREGATE(3,3,$B$11:B320)</f>
        <v>291</v>
      </c>
      <c r="B320" s="123" t="str">
        <f>'Бланк заказа с НДС'!B315</f>
        <v>ТЛТ00012836</v>
      </c>
      <c r="C320" s="123" t="str">
        <f>'Бланк заказа с НДС'!F315</f>
        <v>906-617</v>
      </c>
      <c r="D320" s="123">
        <f>'Бланк заказа с НДС'!G315</f>
        <v>4333009090</v>
      </c>
      <c r="E320" s="123" t="str">
        <f>'Бланк заказа с НДС'!H315</f>
        <v>и</v>
      </c>
      <c r="F320" s="123">
        <f>'Бланк заказа с НДС'!I315</f>
        <v>4630017785001</v>
      </c>
      <c r="G320" s="123" t="str">
        <f>'Бланк заказа с НДС'!K315</f>
        <v>906-617</v>
      </c>
      <c r="H320" s="123" t="str">
        <f>'Бланк заказа с НДС'!L315</f>
        <v>906-617 Шаровая опора Toyota Corolla E12 4333009090</v>
      </c>
      <c r="I320" s="124">
        <f>'Бланк заказа с НДС'!N315/1.22</f>
        <v>410</v>
      </c>
      <c r="J320" s="124">
        <f>'Бланк заказа с НДС'!N315</f>
        <v>500.2</v>
      </c>
      <c r="K320" s="124">
        <f t="shared" ref="K320:L320" si="176">J320*1.1</f>
        <v>550.22</v>
      </c>
      <c r="L320" s="124">
        <f t="shared" si="176"/>
        <v>605.24200000000008</v>
      </c>
      <c r="M320" s="124">
        <f t="shared" si="139"/>
        <v>817.07670000000019</v>
      </c>
      <c r="N320" s="43"/>
      <c r="O320" s="43"/>
    </row>
    <row r="321" spans="1:18" s="52" customFormat="1" ht="15.75" x14ac:dyDescent="0.2">
      <c r="A321" s="122">
        <f>_xlfn.AGGREGATE(3,3,$B$11:B321)</f>
        <v>292</v>
      </c>
      <c r="B321" s="123" t="str">
        <f>'Бланк заказа с НДС'!B316</f>
        <v>ТЛТ00012837</v>
      </c>
      <c r="C321" s="123" t="str">
        <f>'Бланк заказа с НДС'!F316</f>
        <v>906-618</v>
      </c>
      <c r="D321" s="123">
        <f>'Бланк заказа с НДС'!G316</f>
        <v>4882032010</v>
      </c>
      <c r="E321" s="123" t="str">
        <f>'Бланк заказа с НДС'!H316</f>
        <v>и</v>
      </c>
      <c r="F321" s="123">
        <f>'Бланк заказа с НДС'!I316</f>
        <v>4630017784998</v>
      </c>
      <c r="G321" s="123" t="str">
        <f>'Бланк заказа с НДС'!K316</f>
        <v>906-618</v>
      </c>
      <c r="H321" s="123" t="str">
        <f>'Бланк заказа с НДС'!L316</f>
        <v>906-618 Стойка стабилизатора Toyota Corolla E12 4882032010</v>
      </c>
      <c r="I321" s="124">
        <f>'Бланк заказа с НДС'!N316/1.22</f>
        <v>250</v>
      </c>
      <c r="J321" s="124">
        <f>'Бланк заказа с НДС'!N316</f>
        <v>305</v>
      </c>
      <c r="K321" s="124">
        <f t="shared" ref="K321:L321" si="177">J321*1.1</f>
        <v>335.5</v>
      </c>
      <c r="L321" s="124">
        <f t="shared" si="177"/>
        <v>369.05</v>
      </c>
      <c r="M321" s="124">
        <f t="shared" si="139"/>
        <v>498.21750000000003</v>
      </c>
      <c r="N321" s="43"/>
      <c r="O321" s="43"/>
      <c r="R321" s="118"/>
    </row>
    <row r="322" spans="1:18" s="52" customFormat="1" ht="15.75" x14ac:dyDescent="0.2">
      <c r="A322" s="122">
        <f>_xlfn.AGGREGATE(3,3,$B$11:B322)</f>
        <v>293</v>
      </c>
      <c r="B322" s="123" t="str">
        <f>'Бланк заказа с НДС'!B317</f>
        <v>ТЛТ00012831</v>
      </c>
      <c r="C322" s="123" t="str">
        <f>'Бланк заказа с НДС'!F317</f>
        <v>906-612</v>
      </c>
      <c r="D322" s="123" t="str">
        <f>'Бланк заказа с НДС'!G317</f>
        <v>MR476457</v>
      </c>
      <c r="E322" s="123" t="str">
        <f>'Бланк заказа с НДС'!H317</f>
        <v>и</v>
      </c>
      <c r="F322" s="123">
        <f>'Бланк заказа с НДС'!I317</f>
        <v>4630017785056</v>
      </c>
      <c r="G322" s="123" t="str">
        <f>'Бланк заказа с НДС'!K317</f>
        <v>906-612</v>
      </c>
      <c r="H322" s="123" t="str">
        <f>'Бланк заказа с НДС'!L317</f>
        <v>906-612 Рулевой наконечник Mitsubishi Lancer 9 MR476457</v>
      </c>
      <c r="I322" s="124">
        <f>'Бланк заказа с НДС'!N317/1.22</f>
        <v>266.67213114754099</v>
      </c>
      <c r="J322" s="124">
        <f>'Бланк заказа с НДС'!N317</f>
        <v>325.33999999999997</v>
      </c>
      <c r="K322" s="124">
        <f t="shared" ref="K322:L322" si="178">J322*1.1</f>
        <v>357.87400000000002</v>
      </c>
      <c r="L322" s="124">
        <f t="shared" si="178"/>
        <v>393.66140000000007</v>
      </c>
      <c r="M322" s="124">
        <f t="shared" si="139"/>
        <v>531.44289000000015</v>
      </c>
      <c r="N322" s="43"/>
      <c r="O322" s="43"/>
      <c r="R322" s="118"/>
    </row>
    <row r="323" spans="1:18" s="52" customFormat="1" ht="15.75" x14ac:dyDescent="0.2">
      <c r="A323" s="122">
        <f>_xlfn.AGGREGATE(3,3,$B$11:B323)</f>
        <v>294</v>
      </c>
      <c r="B323" s="123" t="str">
        <f>'Бланк заказа с НДС'!B318</f>
        <v>ТЛТ00012832</v>
      </c>
      <c r="C323" s="123" t="str">
        <f>'Бланк заказа с НДС'!F318</f>
        <v>906-613</v>
      </c>
      <c r="D323" s="123" t="str">
        <f>'Бланк заказа с НДС'!G318</f>
        <v>MR403419</v>
      </c>
      <c r="E323" s="123" t="str">
        <f>'Бланк заказа с НДС'!H318</f>
        <v>и</v>
      </c>
      <c r="F323" s="123">
        <f>'Бланк заказа с НДС'!I318</f>
        <v>4630017785049</v>
      </c>
      <c r="G323" s="123" t="str">
        <f>'Бланк заказа с НДС'!K318</f>
        <v>906-613</v>
      </c>
      <c r="H323" s="123" t="str">
        <f>'Бланк заказа с НДС'!L318</f>
        <v>906-613 Шаровая опора Mitsubishi Lancer 9 MR403419</v>
      </c>
      <c r="I323" s="124">
        <f>'Бланк заказа с НДС'!N318/1.22</f>
        <v>300</v>
      </c>
      <c r="J323" s="124">
        <f>'Бланк заказа с НДС'!N318</f>
        <v>366</v>
      </c>
      <c r="K323" s="124">
        <f t="shared" ref="K323:L323" si="179">J323*1.1</f>
        <v>402.6</v>
      </c>
      <c r="L323" s="124">
        <f t="shared" si="179"/>
        <v>442.86000000000007</v>
      </c>
      <c r="M323" s="124">
        <f t="shared" si="139"/>
        <v>597.8610000000001</v>
      </c>
      <c r="N323" s="43"/>
      <c r="O323" s="43"/>
      <c r="R323" s="118"/>
    </row>
    <row r="324" spans="1:18" s="118" customFormat="1" ht="15.75" x14ac:dyDescent="0.2">
      <c r="A324" s="122">
        <f>_xlfn.AGGREGATE(3,3,$B$11:B324)</f>
        <v>295</v>
      </c>
      <c r="B324" s="123" t="str">
        <f>'Бланк заказа с НДС'!B319</f>
        <v>ТЛТ00012826</v>
      </c>
      <c r="C324" s="123" t="str">
        <f>'Бланк заказа с НДС'!F319</f>
        <v>906-607</v>
      </c>
      <c r="D324" s="123" t="str">
        <f>'Бланк заказа с НДС'!G319</f>
        <v>MN101368</v>
      </c>
      <c r="E324" s="123" t="str">
        <f>'Бланк заказа с НДС'!H319</f>
        <v>и</v>
      </c>
      <c r="F324" s="123">
        <f>'Бланк заказа с НДС'!I319</f>
        <v>4630017785100</v>
      </c>
      <c r="G324" s="123" t="str">
        <f>'Бланк заказа с НДС'!K319</f>
        <v>906-607</v>
      </c>
      <c r="H324" s="123" t="str">
        <f>'Бланк заказа с НДС'!L319</f>
        <v>906-607 Стойка стабилизатора Mitsubishi Lancer 9 MN101368</v>
      </c>
      <c r="I324" s="124">
        <f>'Бланк заказа с НДС'!N319/1.22</f>
        <v>260</v>
      </c>
      <c r="J324" s="124">
        <f>'Бланк заказа с НДС'!N319</f>
        <v>317.2</v>
      </c>
      <c r="K324" s="124">
        <f t="shared" ref="K324:L324" si="180">J324*1.1</f>
        <v>348.92</v>
      </c>
      <c r="L324" s="124">
        <f t="shared" si="180"/>
        <v>383.81200000000007</v>
      </c>
      <c r="M324" s="124">
        <f t="shared" si="139"/>
        <v>518.14620000000014</v>
      </c>
      <c r="N324" s="43"/>
      <c r="O324" s="43"/>
      <c r="P324" s="52"/>
      <c r="Q324" s="52"/>
    </row>
    <row r="325" spans="1:18" s="118" customFormat="1" ht="15.75" x14ac:dyDescent="0.2">
      <c r="A325" s="122">
        <f>_xlfn.AGGREGATE(3,3,$B$11:B325)</f>
        <v>296</v>
      </c>
      <c r="B325" s="123" t="str">
        <f>'Бланк заказа с НДС'!B320</f>
        <v>ТЛТ00012818</v>
      </c>
      <c r="C325" s="123" t="str">
        <f>'Бланк заказа с НДС'!F320</f>
        <v>906-599</v>
      </c>
      <c r="D325" s="123" t="str">
        <f>'Бланк заказа с НДС'!G320</f>
        <v>4422A052</v>
      </c>
      <c r="E325" s="123" t="str">
        <f>'Бланк заказа с НДС'!H320</f>
        <v>и</v>
      </c>
      <c r="F325" s="123">
        <f>'Бланк заказа с НДС'!I320</f>
        <v>4630017785186</v>
      </c>
      <c r="G325" s="123" t="str">
        <f>'Бланк заказа с НДС'!K320</f>
        <v>906-599</v>
      </c>
      <c r="H325" s="123" t="str">
        <f>'Бланк заказа с НДС'!L320</f>
        <v>906-599 Рулевой наконечник Mitsubishi Lancer 10 4422A052</v>
      </c>
      <c r="I325" s="124">
        <f>'Бланк заказа с НДС'!N320/1.22</f>
        <v>300</v>
      </c>
      <c r="J325" s="124">
        <f>'Бланк заказа с НДС'!N320</f>
        <v>366</v>
      </c>
      <c r="K325" s="124">
        <f t="shared" ref="K325:L325" si="181">J325*1.1</f>
        <v>402.6</v>
      </c>
      <c r="L325" s="124">
        <f t="shared" si="181"/>
        <v>442.86000000000007</v>
      </c>
      <c r="M325" s="124">
        <f t="shared" si="139"/>
        <v>597.8610000000001</v>
      </c>
      <c r="N325" s="43"/>
      <c r="O325" s="43"/>
      <c r="P325" s="52"/>
      <c r="Q325" s="52"/>
    </row>
    <row r="326" spans="1:18" s="118" customFormat="1" ht="15.75" x14ac:dyDescent="0.2">
      <c r="A326" s="122">
        <f>_xlfn.AGGREGATE(3,3,$B$11:B326)</f>
        <v>297</v>
      </c>
      <c r="B326" s="123" t="str">
        <f>'Бланк заказа с НДС'!B321</f>
        <v>ТЛТ00016322</v>
      </c>
      <c r="C326" s="123" t="str">
        <f>'Бланк заказа с НДС'!F321</f>
        <v>906-692</v>
      </c>
      <c r="D326" s="123" t="str">
        <f>'Бланк заказа с НДС'!G321</f>
        <v>40160-9W200</v>
      </c>
      <c r="E326" s="123" t="str">
        <f>'Бланк заказа с НДС'!H321</f>
        <v>и</v>
      </c>
      <c r="F326" s="123">
        <f>'Бланк заказа с НДС'!I321</f>
        <v>4630017926961</v>
      </c>
      <c r="G326" s="123" t="str">
        <f>'Бланк заказа с НДС'!K321</f>
        <v>906-692</v>
      </c>
      <c r="H326" s="123" t="str">
        <f>'Бланк заказа с НДС'!L321</f>
        <v>906-692 Шаровая опора Nissan Qashqai 40160-9W200</v>
      </c>
      <c r="I326" s="124">
        <f>'Бланк заказа с НДС'!N321/1.22</f>
        <v>270</v>
      </c>
      <c r="J326" s="124">
        <f>'Бланк заказа с НДС'!N321</f>
        <v>329.4</v>
      </c>
      <c r="K326" s="124">
        <f t="shared" ref="K326:L326" si="182">J326*1.1</f>
        <v>362.34000000000003</v>
      </c>
      <c r="L326" s="124">
        <f t="shared" si="182"/>
        <v>398.57400000000007</v>
      </c>
      <c r="M326" s="124">
        <f t="shared" si="139"/>
        <v>538.07490000000018</v>
      </c>
      <c r="N326" s="43"/>
      <c r="O326" s="43"/>
      <c r="P326" s="52"/>
      <c r="Q326" s="52"/>
    </row>
    <row r="327" spans="1:18" s="118" customFormat="1" ht="15.75" x14ac:dyDescent="0.2">
      <c r="A327" s="122">
        <f>_xlfn.AGGREGATE(3,3,$B$11:B327)</f>
        <v>298</v>
      </c>
      <c r="B327" s="123" t="str">
        <f>'Бланк заказа с НДС'!B322</f>
        <v>ТЛТ00016326</v>
      </c>
      <c r="C327" s="123" t="str">
        <f>'Бланк заказа с НДС'!F322</f>
        <v>906-693</v>
      </c>
      <c r="D327" s="123" t="str">
        <f>'Бланк заказа с НДС'!G322</f>
        <v>54668-1AA0E</v>
      </c>
      <c r="E327" s="123" t="str">
        <f>'Бланк заказа с НДС'!H322</f>
        <v>и</v>
      </c>
      <c r="F327" s="123">
        <f>'Бланк заказа с НДС'!I322</f>
        <v>4630017926978</v>
      </c>
      <c r="G327" s="123" t="str">
        <f>'Бланк заказа с НДС'!K322</f>
        <v>906-693</v>
      </c>
      <c r="H327" s="123" t="str">
        <f>'Бланк заказа с НДС'!L322</f>
        <v>906-693 Стойка стабилизатора левая Nissan Qashqai 54668-1AA0E</v>
      </c>
      <c r="I327" s="124">
        <f>'Бланк заказа с НДС'!N322/1.22</f>
        <v>290</v>
      </c>
      <c r="J327" s="124">
        <f>'Бланк заказа с НДС'!N322</f>
        <v>353.8</v>
      </c>
      <c r="K327" s="124">
        <f t="shared" ref="K327:L327" si="183">J327*1.1</f>
        <v>389.18000000000006</v>
      </c>
      <c r="L327" s="124">
        <f t="shared" si="183"/>
        <v>428.09800000000013</v>
      </c>
      <c r="M327" s="124">
        <f t="shared" si="139"/>
        <v>577.93230000000017</v>
      </c>
      <c r="N327" s="43"/>
      <c r="O327" s="43"/>
      <c r="P327" s="52"/>
      <c r="Q327" s="52"/>
    </row>
    <row r="328" spans="1:18" s="118" customFormat="1" ht="15.75" x14ac:dyDescent="0.2">
      <c r="A328" s="122">
        <f>_xlfn.AGGREGATE(3,3,$B$11:B328)</f>
        <v>299</v>
      </c>
      <c r="B328" s="123" t="str">
        <f>'Бланк заказа с НДС'!B323</f>
        <v>ТЛТ00016328</v>
      </c>
      <c r="C328" s="123" t="str">
        <f>'Бланк заказа с НДС'!F323</f>
        <v>906-694</v>
      </c>
      <c r="D328" s="123" t="str">
        <f>'Бланк заказа с НДС'!G323</f>
        <v>54618-1AA0E</v>
      </c>
      <c r="E328" s="123" t="str">
        <f>'Бланк заказа с НДС'!H323</f>
        <v>и</v>
      </c>
      <c r="F328" s="123">
        <f>'Бланк заказа с НДС'!I323</f>
        <v>4630017926985</v>
      </c>
      <c r="G328" s="123" t="str">
        <f>'Бланк заказа с НДС'!K323</f>
        <v>906-694</v>
      </c>
      <c r="H328" s="123" t="str">
        <f>'Бланк заказа с НДС'!L323</f>
        <v>906-694 Стойка стабилизатора правая Nissan Qashqai 54618-1AA0E</v>
      </c>
      <c r="I328" s="124">
        <f>'Бланк заказа с НДС'!N323/1.22</f>
        <v>290</v>
      </c>
      <c r="J328" s="124">
        <f>'Бланк заказа с НДС'!N323</f>
        <v>353.8</v>
      </c>
      <c r="K328" s="124">
        <f t="shared" ref="K328:L328" si="184">J328*1.1</f>
        <v>389.18000000000006</v>
      </c>
      <c r="L328" s="124">
        <f t="shared" si="184"/>
        <v>428.09800000000013</v>
      </c>
      <c r="M328" s="124">
        <f t="shared" si="139"/>
        <v>577.93230000000017</v>
      </c>
      <c r="N328" s="43"/>
      <c r="O328" s="43"/>
      <c r="P328" s="52"/>
      <c r="Q328" s="52"/>
    </row>
    <row r="329" spans="1:18" s="118" customFormat="1" ht="19.5" customHeight="1" x14ac:dyDescent="0.2">
      <c r="A329" s="122">
        <f>_xlfn.AGGREGATE(3,3,$B$11:B329)</f>
        <v>300</v>
      </c>
      <c r="B329" s="123" t="str">
        <f>'Бланк заказа с НДС'!B324</f>
        <v>ТЛТ00019598</v>
      </c>
      <c r="C329" s="123" t="str">
        <f>'Бланк заказа с НДС'!F324</f>
        <v>906-734</v>
      </c>
      <c r="D329" s="123">
        <f>'Бланк заказа с НДС'!G324</f>
        <v>31356881808</v>
      </c>
      <c r="E329" s="123" t="str">
        <f>'Бланк заказа с НДС'!H324</f>
        <v>и</v>
      </c>
      <c r="F329" s="123">
        <f>'Бланк заказа с НДС'!I324</f>
        <v>4650017920875</v>
      </c>
      <c r="G329" s="123" t="str">
        <f>'Бланк заказа с НДС'!K324</f>
        <v>906-734</v>
      </c>
      <c r="H329" s="123" t="str">
        <f>'Бланк заказа с НДС'!L324</f>
        <v>906-734 Стойка переднего стабилизатора правая  BMW 31356881808</v>
      </c>
      <c r="I329" s="124">
        <f>'Бланк заказа с НДС'!N324/1.22</f>
        <v>583.32786885245901</v>
      </c>
      <c r="J329" s="124">
        <f>'Бланк заказа с НДС'!N324</f>
        <v>711.66</v>
      </c>
      <c r="K329" s="124">
        <f t="shared" ref="K329:L329" si="185">J329*1.1</f>
        <v>782.82600000000002</v>
      </c>
      <c r="L329" s="124">
        <f t="shared" si="185"/>
        <v>861.10860000000014</v>
      </c>
      <c r="M329" s="124">
        <f t="shared" si="139"/>
        <v>1162.4966100000004</v>
      </c>
      <c r="N329" s="43"/>
      <c r="O329" s="43"/>
      <c r="P329" s="52"/>
      <c r="Q329" s="52"/>
      <c r="R329" s="52"/>
    </row>
    <row r="330" spans="1:18" s="118" customFormat="1" ht="15.75" x14ac:dyDescent="0.2">
      <c r="A330" s="122">
        <f>_xlfn.AGGREGATE(3,3,$B$11:B330)</f>
        <v>301</v>
      </c>
      <c r="B330" s="123" t="str">
        <f>'Бланк заказа с НДС'!B325</f>
        <v>ТЛТ00019599</v>
      </c>
      <c r="C330" s="123" t="str">
        <f>'Бланк заказа с НДС'!F325</f>
        <v>906-735</v>
      </c>
      <c r="D330" s="123">
        <f>'Бланк заказа с НДС'!G325</f>
        <v>31356881807</v>
      </c>
      <c r="E330" s="123" t="str">
        <f>'Бланк заказа с НДС'!H325</f>
        <v>и</v>
      </c>
      <c r="F330" s="123">
        <f>'Бланк заказа с НДС'!I325</f>
        <v>4650017920882</v>
      </c>
      <c r="G330" s="123" t="str">
        <f>'Бланк заказа с НДС'!K325</f>
        <v>906-735</v>
      </c>
      <c r="H330" s="123" t="str">
        <f>'Бланк заказа с НДС'!L325</f>
        <v>906-735 Стойка переднего стабилизатора левая  BMW 31356881807</v>
      </c>
      <c r="I330" s="124">
        <f>'Бланк заказа с НДС'!N325/1.22</f>
        <v>583.32786885245901</v>
      </c>
      <c r="J330" s="124">
        <f>'Бланк заказа с НДС'!N325</f>
        <v>711.66</v>
      </c>
      <c r="K330" s="124">
        <f t="shared" ref="K330:L330" si="186">J330*1.1</f>
        <v>782.82600000000002</v>
      </c>
      <c r="L330" s="124">
        <f t="shared" si="186"/>
        <v>861.10860000000014</v>
      </c>
      <c r="M330" s="124">
        <f t="shared" si="139"/>
        <v>1162.4966100000004</v>
      </c>
      <c r="N330" s="43"/>
      <c r="O330" s="43"/>
      <c r="P330" s="52"/>
      <c r="Q330" s="52"/>
      <c r="R330" s="52"/>
    </row>
    <row r="331" spans="1:18" s="117" customFormat="1" ht="15.75" x14ac:dyDescent="0.2">
      <c r="A331" s="213">
        <f>_xlfn.AGGREGATE(3,3,$B$11:B331)</f>
        <v>301</v>
      </c>
      <c r="B331" s="214"/>
      <c r="C331" s="214" t="str">
        <f>'Бланк заказа с НДС'!F326</f>
        <v>FORD TRANZIT</v>
      </c>
      <c r="D331" s="214">
        <f>'Бланк заказа с НДС'!G326</f>
        <v>0</v>
      </c>
      <c r="E331" s="214">
        <f>'Бланк заказа с НДС'!H326</f>
        <v>0</v>
      </c>
      <c r="F331" s="214">
        <f>'Бланк заказа с НДС'!I326</f>
        <v>0</v>
      </c>
      <c r="G331" s="214">
        <f>'Бланк заказа с НДС'!K326</f>
        <v>0</v>
      </c>
      <c r="H331" s="214">
        <f>'Бланк заказа с НДС'!L326</f>
        <v>0</v>
      </c>
      <c r="I331" s="215">
        <f>'Бланк заказа с НДС'!N326/1.22</f>
        <v>0</v>
      </c>
      <c r="J331" s="215">
        <f>'Бланк заказа с НДС'!N326</f>
        <v>0</v>
      </c>
      <c r="K331" s="215">
        <f t="shared" ref="K331:L331" si="187">J331*1.1</f>
        <v>0</v>
      </c>
      <c r="L331" s="215">
        <f t="shared" si="187"/>
        <v>0</v>
      </c>
      <c r="M331" s="216">
        <f t="shared" si="139"/>
        <v>0</v>
      </c>
      <c r="N331" s="43"/>
      <c r="O331" s="43"/>
      <c r="P331" s="52"/>
      <c r="Q331" s="52"/>
      <c r="R331" s="52"/>
    </row>
    <row r="332" spans="1:18" s="52" customFormat="1" ht="15.75" x14ac:dyDescent="0.2">
      <c r="A332" s="122">
        <f>_xlfn.AGGREGATE(3,3,$B$11:B332)</f>
        <v>302</v>
      </c>
      <c r="B332" s="123" t="str">
        <f>'Бланк заказа с НДС'!B327</f>
        <v>ТЛТ00004580</v>
      </c>
      <c r="C332" s="123" t="str">
        <f>'Бланк заказа с НДС'!F327</f>
        <v>906-413</v>
      </c>
      <c r="D332" s="123">
        <f>'Бланк заказа с НДС'!G327</f>
        <v>1370710</v>
      </c>
      <c r="E332" s="123" t="str">
        <f>'Бланк заказа с НДС'!H327</f>
        <v>и</v>
      </c>
      <c r="F332" s="123">
        <f>'Бланк заказа с НДС'!I327</f>
        <v>1802008221383</v>
      </c>
      <c r="G332" s="123" t="str">
        <f>'Бланк заказа с НДС'!K327</f>
        <v>906-413</v>
      </c>
      <c r="H332" s="123" t="str">
        <f>'Бланк заказа с НДС'!L327</f>
        <v>906-413 Рулевая тяга правая Ford Transit   1370710</v>
      </c>
      <c r="I332" s="124">
        <f>'Бланк заказа с НДС'!N327/1.22</f>
        <v>300</v>
      </c>
      <c r="J332" s="124">
        <f>'Бланк заказа с НДС'!N327</f>
        <v>366</v>
      </c>
      <c r="K332" s="124">
        <f t="shared" ref="K332:L332" si="188">J332*1.1</f>
        <v>402.6</v>
      </c>
      <c r="L332" s="124">
        <f t="shared" si="188"/>
        <v>442.86000000000007</v>
      </c>
      <c r="M332" s="124">
        <f t="shared" si="139"/>
        <v>597.8610000000001</v>
      </c>
      <c r="N332" s="43"/>
      <c r="O332" s="43"/>
    </row>
    <row r="333" spans="1:18" s="52" customFormat="1" ht="15.75" x14ac:dyDescent="0.2">
      <c r="A333" s="122">
        <f>_xlfn.AGGREGATE(3,3,$B$11:B333)</f>
        <v>303</v>
      </c>
      <c r="B333" s="123" t="str">
        <f>'Бланк заказа с НДС'!B328</f>
        <v>ТЛТ00004578</v>
      </c>
      <c r="C333" s="123" t="str">
        <f>'Бланк заказа с НДС'!F328</f>
        <v>906-412</v>
      </c>
      <c r="D333" s="123">
        <f>'Бланк заказа с НДС'!G328</f>
        <v>1370709</v>
      </c>
      <c r="E333" s="123" t="str">
        <f>'Бланк заказа с НДС'!H328</f>
        <v>и</v>
      </c>
      <c r="F333" s="123">
        <f>'Бланк заказа с НДС'!I328</f>
        <v>1802008221376</v>
      </c>
      <c r="G333" s="123" t="str">
        <f>'Бланк заказа с НДС'!K328</f>
        <v>906-412</v>
      </c>
      <c r="H333" s="123" t="str">
        <f>'Бланк заказа с НДС'!L328</f>
        <v>906-412 Рулевая тяга левая Ford Transit   4602028</v>
      </c>
      <c r="I333" s="124">
        <f>'Бланк заказа с НДС'!N328/1.22</f>
        <v>300</v>
      </c>
      <c r="J333" s="124">
        <f>'Бланк заказа с НДС'!N328</f>
        <v>366</v>
      </c>
      <c r="K333" s="124">
        <f t="shared" ref="K333:L333" si="189">J333*1.1</f>
        <v>402.6</v>
      </c>
      <c r="L333" s="124">
        <f t="shared" si="189"/>
        <v>442.86000000000007</v>
      </c>
      <c r="M333" s="124">
        <f t="shared" si="139"/>
        <v>597.8610000000001</v>
      </c>
      <c r="N333" s="43"/>
      <c r="O333" s="43"/>
    </row>
    <row r="334" spans="1:18" s="52" customFormat="1" ht="15.75" x14ac:dyDescent="0.2">
      <c r="A334" s="122">
        <f>_xlfn.AGGREGATE(3,3,$B$11:B334)</f>
        <v>304</v>
      </c>
      <c r="B334" s="123" t="str">
        <f>'Бланк заказа с НДС'!B329</f>
        <v>ТЛТ00004576</v>
      </c>
      <c r="C334" s="123" t="str">
        <f>'Бланк заказа с НДС'!F329</f>
        <v>906-411</v>
      </c>
      <c r="D334" s="123">
        <f>'Бланк заказа с НДС'!G329</f>
        <v>4519467</v>
      </c>
      <c r="E334" s="123" t="str">
        <f>'Бланк заказа с НДС'!H329</f>
        <v>и</v>
      </c>
      <c r="F334" s="123">
        <f>'Бланк заказа с НДС'!I329</f>
        <v>1802008221369</v>
      </c>
      <c r="G334" s="123" t="str">
        <f>'Бланк заказа с НДС'!K329</f>
        <v>906-411</v>
      </c>
      <c r="H334" s="123" t="str">
        <f>'Бланк заказа с НДС'!L329</f>
        <v>906-411 Стойка стабилизатора передней подвески Ford Transit   4519467</v>
      </c>
      <c r="I334" s="124">
        <f>'Бланк заказа с НДС'!N329/1.22</f>
        <v>275</v>
      </c>
      <c r="J334" s="124">
        <f>'Бланк заказа с НДС'!N329</f>
        <v>335.5</v>
      </c>
      <c r="K334" s="124">
        <f t="shared" ref="K334:L334" si="190">J334*1.1</f>
        <v>369.05</v>
      </c>
      <c r="L334" s="124">
        <f t="shared" si="190"/>
        <v>405.95500000000004</v>
      </c>
      <c r="M334" s="124">
        <f t="shared" si="139"/>
        <v>548.03925000000004</v>
      </c>
      <c r="N334" s="43"/>
      <c r="O334" s="43"/>
    </row>
    <row r="335" spans="1:18" s="52" customFormat="1" ht="19.5" customHeight="1" x14ac:dyDescent="0.2">
      <c r="A335" s="122">
        <f>_xlfn.AGGREGATE(3,3,$B$11:B335)</f>
        <v>305</v>
      </c>
      <c r="B335" s="123" t="str">
        <f>'Бланк заказа с НДС'!B330</f>
        <v>ТЛТ00004574</v>
      </c>
      <c r="C335" s="123" t="str">
        <f>'Бланк заказа с НДС'!F330</f>
        <v>906-409</v>
      </c>
      <c r="D335" s="123">
        <f>'Бланк заказа с НДС'!G330</f>
        <v>1417351</v>
      </c>
      <c r="E335" s="123" t="str">
        <f>'Бланк заказа с НДС'!H330</f>
        <v>и</v>
      </c>
      <c r="F335" s="123">
        <f>'Бланк заказа с НДС'!I330</f>
        <v>1802008221345</v>
      </c>
      <c r="G335" s="123" t="str">
        <f>'Бланк заказа с НДС'!K330</f>
        <v>906-409</v>
      </c>
      <c r="H335" s="123" t="str">
        <f>'Бланк заказа с НДС'!L330</f>
        <v>906-409 Шаровая опора Ford Transit   1417351</v>
      </c>
      <c r="I335" s="124">
        <f>'Бланк заказа с НДС'!N330/1.22</f>
        <v>550</v>
      </c>
      <c r="J335" s="124">
        <f>'Бланк заказа с НДС'!N330</f>
        <v>671</v>
      </c>
      <c r="K335" s="124">
        <f t="shared" ref="K335:L335" si="191">J335*1.1</f>
        <v>738.1</v>
      </c>
      <c r="L335" s="124">
        <f t="shared" si="191"/>
        <v>811.91000000000008</v>
      </c>
      <c r="M335" s="124">
        <f t="shared" si="139"/>
        <v>1096.0785000000001</v>
      </c>
      <c r="N335" s="43"/>
      <c r="O335" s="43"/>
    </row>
    <row r="336" spans="1:18" s="52" customFormat="1" ht="21.75" customHeight="1" x14ac:dyDescent="0.2">
      <c r="A336" s="122">
        <f>_xlfn.AGGREGATE(3,3,$B$11:B336)</f>
        <v>306</v>
      </c>
      <c r="B336" s="123" t="str">
        <f>'Бланк заказа с НДС'!B331</f>
        <v>ТЛТ00012878</v>
      </c>
      <c r="C336" s="123" t="str">
        <f>'Бланк заказа с НДС'!F331</f>
        <v>906-408</v>
      </c>
      <c r="D336" s="123">
        <f>'Бланк заказа с НДС'!G331</f>
        <v>1370741</v>
      </c>
      <c r="E336" s="123" t="str">
        <f>'Бланк заказа с НДС'!H331</f>
        <v>и</v>
      </c>
      <c r="F336" s="123">
        <f>'Бланк заказа с НДС'!I331</f>
        <v>1802008221338</v>
      </c>
      <c r="G336" s="123" t="str">
        <f>'Бланк заказа с НДС'!K331</f>
        <v>906-408</v>
      </c>
      <c r="H336" s="123" t="str">
        <f>'Бланк заказа с НДС'!L331</f>
        <v>906-408 Наконечник рулевой тяги Ford Transit 1370741</v>
      </c>
      <c r="I336" s="124">
        <f>'Бланк заказа с НДС'!N331/1.22</f>
        <v>340</v>
      </c>
      <c r="J336" s="124">
        <f>'Бланк заказа с НДС'!N331</f>
        <v>414.8</v>
      </c>
      <c r="K336" s="124">
        <f t="shared" ref="K336:L336" si="192">J336*1.1</f>
        <v>456.28000000000003</v>
      </c>
      <c r="L336" s="124">
        <f t="shared" si="192"/>
        <v>501.90800000000007</v>
      </c>
      <c r="M336" s="124">
        <f t="shared" si="139"/>
        <v>677.57580000000019</v>
      </c>
      <c r="N336" s="43"/>
      <c r="O336" s="43"/>
    </row>
    <row r="337" spans="1:18" s="117" customFormat="1" ht="47.25" x14ac:dyDescent="0.2">
      <c r="A337" s="213">
        <f>_xlfn.AGGREGATE(3,3,$B$11:B337)</f>
        <v>306</v>
      </c>
      <c r="B337" s="214"/>
      <c r="C337" s="214" t="str">
        <f>'Бланк заказа с НДС'!F332</f>
        <v>FIAT  DUCATO, PEUGEOT BOXER, CITROEN JUMPER</v>
      </c>
      <c r="D337" s="214">
        <f>'Бланк заказа с НДС'!G332</f>
        <v>0</v>
      </c>
      <c r="E337" s="214">
        <f>'Бланк заказа с НДС'!H332</f>
        <v>0</v>
      </c>
      <c r="F337" s="214">
        <f>'Бланк заказа с НДС'!I332</f>
        <v>0</v>
      </c>
      <c r="G337" s="214">
        <f>'Бланк заказа с НДС'!K332</f>
        <v>0</v>
      </c>
      <c r="H337" s="214">
        <f>'Бланк заказа с НДС'!L332</f>
        <v>0</v>
      </c>
      <c r="I337" s="215">
        <f>'Бланк заказа с НДС'!N332/1.22</f>
        <v>0</v>
      </c>
      <c r="J337" s="215">
        <f>'Бланк заказа с НДС'!N332</f>
        <v>0</v>
      </c>
      <c r="K337" s="215">
        <f t="shared" ref="K337:L337" si="193">J337*1.1</f>
        <v>0</v>
      </c>
      <c r="L337" s="215">
        <f t="shared" si="193"/>
        <v>0</v>
      </c>
      <c r="M337" s="216">
        <f t="shared" si="139"/>
        <v>0</v>
      </c>
      <c r="N337" s="43"/>
      <c r="O337" s="43"/>
      <c r="P337" s="52"/>
      <c r="Q337" s="52"/>
      <c r="R337" s="52"/>
    </row>
    <row r="338" spans="1:18" s="52" customFormat="1" ht="31.5" x14ac:dyDescent="0.2">
      <c r="A338" s="122">
        <f>_xlfn.AGGREGATE(3,3,$B$11:B338)</f>
        <v>307</v>
      </c>
      <c r="B338" s="123" t="str">
        <f>'Бланк заказа с НДС'!B333</f>
        <v>ТЛТ00004584</v>
      </c>
      <c r="C338" s="123" t="str">
        <f>'Бланк заказа с НДС'!F333</f>
        <v>906-415</v>
      </c>
      <c r="D338" s="123" t="str">
        <f>'Бланк заказа с НДС'!G333</f>
        <v>5170F5</v>
      </c>
      <c r="E338" s="123" t="str">
        <f>'Бланк заказа с НДС'!H333</f>
        <v>и</v>
      </c>
      <c r="F338" s="123">
        <f>'Бланк заказа с НДС'!I333</f>
        <v>1802008221284</v>
      </c>
      <c r="G338" s="123" t="str">
        <f>'Бланк заказа с НДС'!K333</f>
        <v>906-415</v>
      </c>
      <c r="H338" s="123" t="str">
        <f>'Бланк заказа с НДС'!L333</f>
        <v>906-415 Стойка стабилизатора задней подвески Fiat Ducato / Peugeot Boxer   5170.F5</v>
      </c>
      <c r="I338" s="124">
        <f>'Бланк заказа с НДС'!N333/1.22</f>
        <v>220</v>
      </c>
      <c r="J338" s="124">
        <f>'Бланк заказа с НДС'!N333</f>
        <v>268.39999999999998</v>
      </c>
      <c r="K338" s="124">
        <f t="shared" ref="K338:L338" si="194">J338*1.1</f>
        <v>295.24</v>
      </c>
      <c r="L338" s="124">
        <f t="shared" si="194"/>
        <v>324.76400000000001</v>
      </c>
      <c r="M338" s="124">
        <f t="shared" si="139"/>
        <v>438.43140000000005</v>
      </c>
      <c r="N338" s="43"/>
      <c r="O338" s="43"/>
    </row>
    <row r="339" spans="1:18" s="52" customFormat="1" ht="15.75" x14ac:dyDescent="0.2">
      <c r="A339" s="122">
        <f>_xlfn.AGGREGATE(3,3,$B$11:B339)</f>
        <v>308</v>
      </c>
      <c r="B339" s="123" t="str">
        <f>'Бланк заказа с НДС'!B334</f>
        <v>ТЛТ00004587</v>
      </c>
      <c r="C339" s="123" t="str">
        <f>'Бланк заказа с НДС'!F334</f>
        <v>906-417</v>
      </c>
      <c r="D339" s="123">
        <f>'Бланк заказа с НДС'!G334</f>
        <v>381770</v>
      </c>
      <c r="E339" s="123" t="str">
        <f>'Бланк заказа с НДС'!H334</f>
        <v>и</v>
      </c>
      <c r="F339" s="123">
        <f>'Бланк заказа с НДС'!I334</f>
        <v>1802008221277</v>
      </c>
      <c r="G339" s="123" t="str">
        <f>'Бланк заказа с НДС'!K334</f>
        <v>906-417</v>
      </c>
      <c r="H339" s="123" t="str">
        <f>'Бланк заказа с НДС'!L334</f>
        <v>906-417 Рулевой наконечник правый Fiat Ducato / Peugeot Boxer   3817.70</v>
      </c>
      <c r="I339" s="124">
        <f>'Бланк заказа с НДС'!N334/1.22</f>
        <v>450</v>
      </c>
      <c r="J339" s="124">
        <f>'Бланк заказа с НДС'!N334</f>
        <v>549</v>
      </c>
      <c r="K339" s="124">
        <f t="shared" ref="K339:L339" si="195">J339*1.1</f>
        <v>603.90000000000009</v>
      </c>
      <c r="L339" s="124">
        <f t="shared" si="195"/>
        <v>664.29000000000019</v>
      </c>
      <c r="M339" s="124">
        <f t="shared" si="139"/>
        <v>896.79150000000027</v>
      </c>
      <c r="N339" s="43"/>
      <c r="O339" s="43"/>
    </row>
    <row r="340" spans="1:18" s="52" customFormat="1" ht="19.5" customHeight="1" x14ac:dyDescent="0.2">
      <c r="A340" s="122">
        <f>_xlfn.AGGREGATE(3,3,$B$11:B340)</f>
        <v>309</v>
      </c>
      <c r="B340" s="123" t="str">
        <f>'Бланк заказа с НДС'!B335</f>
        <v>ТЛТ00004589</v>
      </c>
      <c r="C340" s="123" t="str">
        <f>'Бланк заказа с НДС'!F335</f>
        <v>906-418</v>
      </c>
      <c r="D340" s="123">
        <f>'Бланк заказа с НДС'!G335</f>
        <v>381777</v>
      </c>
      <c r="E340" s="123" t="str">
        <f>'Бланк заказа с НДС'!H335</f>
        <v>и</v>
      </c>
      <c r="F340" s="123">
        <f>'Бланк заказа с НДС'!I335</f>
        <v>1802008221291</v>
      </c>
      <c r="G340" s="123" t="str">
        <f>'Бланк заказа с НДС'!K335</f>
        <v>906-418</v>
      </c>
      <c r="H340" s="123" t="str">
        <f>'Бланк заказа с НДС'!L335</f>
        <v>906-418 Рулевой наконечник левый Fiat Ducato / Peugeot Boxer   3817.77</v>
      </c>
      <c r="I340" s="124">
        <f>'Бланк заказа с НДС'!N335/1.22</f>
        <v>450</v>
      </c>
      <c r="J340" s="124">
        <f>'Бланк заказа с НДС'!N335</f>
        <v>549</v>
      </c>
      <c r="K340" s="124">
        <f t="shared" ref="K340:L340" si="196">J340*1.1</f>
        <v>603.90000000000009</v>
      </c>
      <c r="L340" s="124">
        <f t="shared" si="196"/>
        <v>664.29000000000019</v>
      </c>
      <c r="M340" s="124">
        <f t="shared" si="139"/>
        <v>896.79150000000027</v>
      </c>
      <c r="N340" s="43"/>
      <c r="O340" s="43"/>
    </row>
    <row r="341" spans="1:18" s="52" customFormat="1" ht="15.75" x14ac:dyDescent="0.2">
      <c r="A341" s="122">
        <f>_xlfn.AGGREGATE(3,3,$B$11:B341)</f>
        <v>310</v>
      </c>
      <c r="B341" s="123" t="str">
        <f>'Бланк заказа с НДС'!B336</f>
        <v>ТЛТ00004582</v>
      </c>
      <c r="C341" s="123" t="str">
        <f>'Бланк заказа с НДС'!F336</f>
        <v>906-414</v>
      </c>
      <c r="D341" s="123">
        <f>'Бланк заказа с НДС'!G336</f>
        <v>364076</v>
      </c>
      <c r="E341" s="123" t="str">
        <f>'Бланк заказа с НДС'!H336</f>
        <v>и</v>
      </c>
      <c r="F341" s="123">
        <f>'Бланк заказа с НДС'!I336</f>
        <v>1802008221260</v>
      </c>
      <c r="G341" s="123" t="str">
        <f>'Бланк заказа с НДС'!K336</f>
        <v>906-414</v>
      </c>
      <c r="H341" s="123" t="str">
        <f>'Бланк заказа с НДС'!L336</f>
        <v>906-414 Шаровая опора Fiat Ducato / Peugeot Boxer   3640.76</v>
      </c>
      <c r="I341" s="124">
        <f>'Бланк заказа с НДС'!N336/1.22</f>
        <v>430</v>
      </c>
      <c r="J341" s="124">
        <f>'Бланк заказа с НДС'!N336</f>
        <v>524.6</v>
      </c>
      <c r="K341" s="124">
        <f t="shared" ref="K341:L341" si="197">J341*1.1</f>
        <v>577.06000000000006</v>
      </c>
      <c r="L341" s="124">
        <f t="shared" si="197"/>
        <v>634.76600000000008</v>
      </c>
      <c r="M341" s="124">
        <f t="shared" si="139"/>
        <v>856.93410000000017</v>
      </c>
      <c r="N341" s="43"/>
      <c r="O341" s="43"/>
    </row>
    <row r="342" spans="1:18" s="117" customFormat="1" ht="15.75" x14ac:dyDescent="0.2">
      <c r="A342" s="213">
        <f>_xlfn.AGGREGATE(3,3,$B$11:B342)</f>
        <v>310</v>
      </c>
      <c r="B342" s="214"/>
      <c r="C342" s="214" t="str">
        <f>'Бланк заказа с НДС'!F337</f>
        <v>ISUZU/Богдан</v>
      </c>
      <c r="D342" s="214">
        <f>'Бланк заказа с НДС'!G337</f>
        <v>0</v>
      </c>
      <c r="E342" s="214">
        <f>'Бланк заказа с НДС'!H337</f>
        <v>0</v>
      </c>
      <c r="F342" s="214">
        <f>'Бланк заказа с НДС'!I337</f>
        <v>0</v>
      </c>
      <c r="G342" s="214">
        <f>'Бланк заказа с НДС'!K337</f>
        <v>0</v>
      </c>
      <c r="H342" s="214">
        <f>'Бланк заказа с НДС'!L337</f>
        <v>0</v>
      </c>
      <c r="I342" s="215">
        <f>'Бланк заказа с НДС'!N337/1.22</f>
        <v>0</v>
      </c>
      <c r="J342" s="215">
        <f>'Бланк заказа с НДС'!N337</f>
        <v>0</v>
      </c>
      <c r="K342" s="215">
        <f t="shared" ref="K342:L342" si="198">J342*1.1</f>
        <v>0</v>
      </c>
      <c r="L342" s="215">
        <f t="shared" si="198"/>
        <v>0</v>
      </c>
      <c r="M342" s="216">
        <f t="shared" si="139"/>
        <v>0</v>
      </c>
      <c r="N342" s="43"/>
      <c r="O342" s="43"/>
      <c r="P342" s="52"/>
      <c r="Q342" s="52"/>
      <c r="R342" s="52"/>
    </row>
    <row r="343" spans="1:18" ht="15.75" x14ac:dyDescent="0.2">
      <c r="A343" s="122">
        <f>_xlfn.AGGREGATE(3,3,$B$11:B343)</f>
        <v>311</v>
      </c>
      <c r="B343" s="123" t="str">
        <f>'Бланк заказа с НДС'!B338</f>
        <v>ТЛТ00004556</v>
      </c>
      <c r="C343" s="123" t="str">
        <f>'Бланк заказа с НДС'!F338</f>
        <v>906-489</v>
      </c>
      <c r="D343" s="123">
        <f>'Бланк заказа с НДС'!G338</f>
        <v>8971673170</v>
      </c>
      <c r="E343" s="123" t="str">
        <f>'Бланк заказа с НДС'!H338</f>
        <v>и</v>
      </c>
      <c r="F343" s="123">
        <f>'Бланк заказа с НДС'!I338</f>
        <v>1802008221871</v>
      </c>
      <c r="G343" s="123" t="str">
        <f>'Бланк заказа с НДС'!K338</f>
        <v>906-489</v>
      </c>
      <c r="H343" s="123" t="str">
        <f>'Бланк заказа с НДС'!L338</f>
        <v>906-489 Крестовина карданного вала 33/104 ISUZU/Богдан   8971673170</v>
      </c>
      <c r="I343" s="124">
        <f>'Бланк заказа с НДС'!N338/1.22</f>
        <v>340</v>
      </c>
      <c r="J343" s="124">
        <f>'Бланк заказа с НДС'!N338</f>
        <v>414.8</v>
      </c>
      <c r="K343" s="124">
        <f t="shared" ref="K343:L343" si="199">J343*1.1</f>
        <v>456.28000000000003</v>
      </c>
      <c r="L343" s="124">
        <f t="shared" si="199"/>
        <v>501.90800000000007</v>
      </c>
      <c r="M343" s="124">
        <f t="shared" si="139"/>
        <v>677.57580000000019</v>
      </c>
    </row>
    <row r="344" spans="1:18" ht="15.75" x14ac:dyDescent="0.2">
      <c r="A344" s="122">
        <f>_xlfn.AGGREGATE(3,3,$B$11:B344)</f>
        <v>312</v>
      </c>
      <c r="B344" s="123" t="str">
        <f>'Бланк заказа с НДС'!B339</f>
        <v>ТЛТ00004558</v>
      </c>
      <c r="C344" s="123" t="str">
        <f>'Бланк заказа с НДС'!F339</f>
        <v>906-488</v>
      </c>
      <c r="D344" s="123">
        <f>'Бланк заказа с НДС'!G339</f>
        <v>5373000320</v>
      </c>
      <c r="E344" s="123" t="str">
        <f>'Бланк заказа с НДС'!H339</f>
        <v>и</v>
      </c>
      <c r="F344" s="123">
        <f>'Бланк заказа с НДС'!I339</f>
        <v>1802008221864</v>
      </c>
      <c r="G344" s="123" t="str">
        <f>'Бланк заказа с НДС'!K339</f>
        <v>906-488</v>
      </c>
      <c r="H344" s="123" t="str">
        <f>'Бланк заказа с НДС'!L339</f>
        <v>906-488 Крестовина карданного вала 33/93 ISUZU/Богдан   5373000320</v>
      </c>
      <c r="I344" s="124">
        <f>'Бланк заказа с НДС'!N339/1.22</f>
        <v>290</v>
      </c>
      <c r="J344" s="124">
        <f>'Бланк заказа с НДС'!N339</f>
        <v>353.8</v>
      </c>
      <c r="K344" s="124">
        <f t="shared" ref="K344:L344" si="200">J344*1.1</f>
        <v>389.18000000000006</v>
      </c>
      <c r="L344" s="124">
        <f t="shared" si="200"/>
        <v>428.09800000000013</v>
      </c>
      <c r="M344" s="124">
        <f t="shared" si="139"/>
        <v>577.93230000000017</v>
      </c>
    </row>
  </sheetData>
  <autoFilter ref="A10:N344" xr:uid="{00000000-0009-0000-0000-000001000000}"/>
  <conditionalFormatting sqref="H345:H347">
    <cfRule type="expression" dxfId="5" priority="7">
      <formula>#REF!="*"</formula>
    </cfRule>
  </conditionalFormatting>
  <conditionalFormatting sqref="O33:O44">
    <cfRule type="expression" dxfId="4" priority="5">
      <formula>MOD(O33,N33)&lt;&gt;0</formula>
    </cfRule>
  </conditionalFormatting>
  <dataValidations count="2">
    <dataValidation type="custom" allowBlank="1" showInputMessage="1" showErrorMessage="1" errorTitle="Ошибка" error="Введенное значение не соответствует норме упаковки" sqref="O33:O44" xr:uid="{E7DC759A-1E0D-40AF-A10A-F0C3A85BBCA6}">
      <formula1>MOD(O33,N33)=0</formula1>
      <formula2>0</formula2>
    </dataValidation>
    <dataValidation allowBlank="1" showInputMessage="1" showErrorMessage="1" errorTitle="Ошибка" error="Введенное значение не соответствует норме упаковки" sqref="M8:M1340" xr:uid="{D508159C-7E8B-4E42-B191-EEB90B10DE01}">
      <formula1>0</formula1>
      <formula2>0</formula2>
    </dataValidation>
  </dataValidations>
  <pageMargins left="0.32013888888888897" right="0.32013888888888897" top="0.32013888888888897" bottom="0.32013888888888897" header="0.511811023622047" footer="0.511811023622047"/>
  <pageSetup paperSize="9" scale="45" fitToHeight="5" orientation="portrait" useFirstPageNumber="1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7EC4B-F3FF-4B6B-9B12-7B5204DEAA71}">
  <sheetPr>
    <pageSetUpPr fitToPage="1"/>
  </sheetPr>
  <dimension ref="A1:R140"/>
  <sheetViews>
    <sheetView showZeros="0" zoomScale="70" zoomScaleNormal="70" zoomScaleSheetLayoutView="85" workbookViewId="0">
      <selection activeCell="B1" sqref="B1:B1048576"/>
    </sheetView>
  </sheetViews>
  <sheetFormatPr defaultColWidth="1.140625" defaultRowHeight="22.5" x14ac:dyDescent="0.2"/>
  <cols>
    <col min="1" max="1" width="9" style="3" customWidth="1"/>
    <col min="2" max="2" width="18.7109375" style="4" hidden="1" customWidth="1"/>
    <col min="3" max="3" width="29.140625" style="5" hidden="1" customWidth="1"/>
    <col min="4" max="4" width="46" style="6" hidden="1" customWidth="1"/>
    <col min="5" max="5" width="7.140625" style="7" hidden="1" customWidth="1"/>
    <col min="6" max="6" width="21.85546875" style="7" hidden="1" customWidth="1"/>
    <col min="7" max="7" width="17.28515625" style="7" customWidth="1"/>
    <col min="8" max="8" width="86.140625" style="7" customWidth="1"/>
    <col min="9" max="9" width="15.7109375" style="5" customWidth="1"/>
    <col min="10" max="10" width="15.7109375" style="8" customWidth="1"/>
    <col min="11" max="11" width="15.7109375" style="134" customWidth="1"/>
    <col min="12" max="12" width="15.7109375" style="3" customWidth="1"/>
    <col min="13" max="13" width="15.7109375" style="8" customWidth="1"/>
    <col min="14" max="18" width="11" style="2" customWidth="1"/>
    <col min="19" max="16384" width="1.140625" style="2"/>
  </cols>
  <sheetData>
    <row r="1" spans="1:15" ht="30" x14ac:dyDescent="0.2">
      <c r="A1" s="137" t="s">
        <v>1139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5"/>
    </row>
    <row r="7" spans="1:15" ht="45" customHeight="1" x14ac:dyDescent="0.2">
      <c r="C7" s="136" t="s">
        <v>1140</v>
      </c>
      <c r="G7" s="138" t="str">
        <f>'Бланк заказа с НДС'!N4</f>
        <v>Цена с 01.07.2026</v>
      </c>
      <c r="H7" s="138"/>
      <c r="I7" s="138"/>
    </row>
    <row r="8" spans="1:15" s="114" customFormat="1" ht="28.5" customHeight="1" x14ac:dyDescent="0.3">
      <c r="A8" s="126">
        <v>1</v>
      </c>
      <c r="B8" s="126">
        <v>2</v>
      </c>
      <c r="C8" s="126">
        <v>2</v>
      </c>
      <c r="D8" s="126">
        <v>4</v>
      </c>
      <c r="E8" s="126">
        <v>5</v>
      </c>
      <c r="F8" s="126">
        <v>6</v>
      </c>
      <c r="G8" s="126">
        <v>3</v>
      </c>
      <c r="H8" s="126">
        <v>4</v>
      </c>
      <c r="I8" s="126">
        <v>5</v>
      </c>
      <c r="J8" s="126">
        <v>6</v>
      </c>
      <c r="K8" s="126">
        <v>7</v>
      </c>
      <c r="L8" s="126">
        <v>8</v>
      </c>
      <c r="M8" s="126">
        <v>9</v>
      </c>
      <c r="N8" s="23"/>
      <c r="O8" s="23"/>
    </row>
    <row r="9" spans="1:15" s="115" customFormat="1" ht="78.75" customHeight="1" x14ac:dyDescent="0.2">
      <c r="A9" s="127" t="s">
        <v>1</v>
      </c>
      <c r="B9" s="127" t="s">
        <v>2</v>
      </c>
      <c r="C9" s="127" t="s">
        <v>3</v>
      </c>
      <c r="D9" s="127" t="s">
        <v>4</v>
      </c>
      <c r="E9" s="127"/>
      <c r="F9" s="127" t="s">
        <v>5</v>
      </c>
      <c r="G9" s="127" t="s">
        <v>6</v>
      </c>
      <c r="H9" s="127" t="s">
        <v>7</v>
      </c>
      <c r="I9" s="127" t="s">
        <v>1134</v>
      </c>
      <c r="J9" s="127" t="s">
        <v>1135</v>
      </c>
      <c r="K9" s="127" t="s">
        <v>1136</v>
      </c>
      <c r="L9" s="127" t="s">
        <v>1137</v>
      </c>
      <c r="M9" s="127" t="s">
        <v>1138</v>
      </c>
      <c r="N9" s="27"/>
      <c r="O9" s="27"/>
    </row>
    <row r="10" spans="1:15" s="116" customFormat="1" ht="22.5" customHeight="1" x14ac:dyDescent="0.2">
      <c r="A10" s="128"/>
      <c r="B10" s="129"/>
      <c r="C10" s="130"/>
      <c r="D10" s="131"/>
      <c r="E10" s="130"/>
      <c r="F10" s="130"/>
      <c r="G10" s="130"/>
      <c r="H10" s="132"/>
      <c r="I10" s="133"/>
      <c r="J10" s="133"/>
      <c r="K10" s="125"/>
      <c r="L10" s="133"/>
      <c r="M10" s="133"/>
      <c r="N10" s="35"/>
      <c r="O10" s="35"/>
    </row>
    <row r="11" spans="1:15" s="52" customFormat="1" ht="20.25" customHeight="1" x14ac:dyDescent="0.2">
      <c r="A11" s="122">
        <f>_xlfn.AGGREGATE(3,3,$B$11:B11)</f>
        <v>1</v>
      </c>
      <c r="B11" s="123" t="str">
        <f>'Бланк заказа с НДС'!B6</f>
        <v>ТЛТ00003768</v>
      </c>
      <c r="C11" s="123" t="str">
        <f>'Бланк заказа с НДС'!F6</f>
        <v>2101-2904082</v>
      </c>
      <c r="D11" s="123">
        <f>'Бланк заказа с НДС'!G6</f>
        <v>21012904082</v>
      </c>
      <c r="E11" s="123" t="str">
        <f>'Бланк заказа с НДС'!H6</f>
        <v>о</v>
      </c>
      <c r="F11" s="123">
        <f>'Бланк заказа с НДС'!I6</f>
        <v>4612728050012</v>
      </c>
      <c r="G11" s="123" t="str">
        <f>'Бланк заказа с НДС'!K6</f>
        <v>906-518</v>
      </c>
      <c r="H11" s="123" t="str">
        <f>'Бланк заказа с НДС'!L6</f>
        <v>2101-2904082 Палец шаровой передней подвески нижний с чехлом защитным</v>
      </c>
      <c r="I11" s="124">
        <f>'Бланк заказа с НДС'!N6/1.22</f>
        <v>357.5</v>
      </c>
      <c r="J11" s="124">
        <f>'Бланк заказа с НДС'!N6</f>
        <v>436.15</v>
      </c>
      <c r="K11" s="124">
        <f>J11*1.1</f>
        <v>479.76499999999999</v>
      </c>
      <c r="L11" s="124">
        <f>K11*1.1</f>
        <v>527.74149999999997</v>
      </c>
      <c r="M11" s="124">
        <f>L11*1.35</f>
        <v>712.45102499999996</v>
      </c>
      <c r="N11" s="43"/>
      <c r="O11" s="43"/>
    </row>
    <row r="12" spans="1:15" s="52" customFormat="1" ht="33" customHeight="1" x14ac:dyDescent="0.2">
      <c r="A12" s="122">
        <f>_xlfn.AGGREGATE(3,3,$B$11:B12)</f>
        <v>2</v>
      </c>
      <c r="B12" s="123" t="str">
        <f>'Бланк заказа с НДС'!B7</f>
        <v>ТЛТ00003785</v>
      </c>
      <c r="C12" s="123" t="str">
        <f>'Бланк заказа с НДС'!F7</f>
        <v>2101-2904082 с кр</v>
      </c>
      <c r="D12" s="123">
        <f>'Бланк заказа с НДС'!G7</f>
        <v>21012904082</v>
      </c>
      <c r="E12" s="123" t="str">
        <f>'Бланк заказа с НДС'!H7</f>
        <v>о</v>
      </c>
      <c r="F12" s="123">
        <f>'Бланк заказа с НДС'!I7</f>
        <v>4612728050029</v>
      </c>
      <c r="G12" s="123" t="str">
        <f>'Бланк заказа с НДС'!K7</f>
        <v>906-518-01</v>
      </c>
      <c r="H12" s="123" t="str">
        <f>'Бланк заказа с НДС'!L7</f>
        <v>2101-2904082 Палец шаровой передней подвески нижний с чехлом защитным с крепежом</v>
      </c>
      <c r="I12" s="124">
        <f>'Бланк заказа с НДС'!N7/1.22</f>
        <v>413.32786885245901</v>
      </c>
      <c r="J12" s="124">
        <f>'Бланк заказа с НДС'!N7</f>
        <v>504.26</v>
      </c>
      <c r="K12" s="124">
        <f t="shared" ref="K12:L27" si="0">J12*1.1</f>
        <v>554.68600000000004</v>
      </c>
      <c r="L12" s="124">
        <f t="shared" si="0"/>
        <v>610.15460000000007</v>
      </c>
      <c r="M12" s="124">
        <f t="shared" ref="M12:M75" si="1">L12*1.35</f>
        <v>823.70871000000011</v>
      </c>
      <c r="N12" s="43"/>
      <c r="O12" s="43"/>
    </row>
    <row r="13" spans="1:15" s="52" customFormat="1" ht="20.25" customHeight="1" x14ac:dyDescent="0.2">
      <c r="A13" s="122">
        <f>_xlfn.AGGREGATE(3,3,$B$11:B13)</f>
        <v>3</v>
      </c>
      <c r="B13" s="123" t="str">
        <f>'Бланк заказа с НДС'!B8</f>
        <v>ТЛТ00003794</v>
      </c>
      <c r="C13" s="123" t="str">
        <f>'Бланк заказа с НДС'!F8</f>
        <v>2101-2904192-03</v>
      </c>
      <c r="D13" s="123" t="str">
        <f>'Бланк заказа с НДС'!G8</f>
        <v>21012904192-03</v>
      </c>
      <c r="E13" s="123" t="str">
        <f>'Бланк заказа с НДС'!H8</f>
        <v>о</v>
      </c>
      <c r="F13" s="123">
        <f>'Бланк заказа с НДС'!I8</f>
        <v>4612728050036</v>
      </c>
      <c r="G13" s="123" t="str">
        <f>'Бланк заказа с НДС'!K8</f>
        <v>906-519</v>
      </c>
      <c r="H13" s="123" t="str">
        <f>'Бланк заказа с НДС'!L8</f>
        <v>БА01-2904192-03 Палец шаровой передней подвески верхний с чехлом защитным</v>
      </c>
      <c r="I13" s="124">
        <f>'Бланк заказа с НДС'!N8/1.22</f>
        <v>320</v>
      </c>
      <c r="J13" s="124">
        <f>'Бланк заказа с НДС'!N8</f>
        <v>390.4</v>
      </c>
      <c r="K13" s="124">
        <f t="shared" si="0"/>
        <v>429.44</v>
      </c>
      <c r="L13" s="124">
        <f t="shared" si="0"/>
        <v>472.38400000000001</v>
      </c>
      <c r="M13" s="124">
        <f t="shared" si="1"/>
        <v>637.71840000000009</v>
      </c>
      <c r="N13" s="43"/>
      <c r="O13" s="43"/>
    </row>
    <row r="14" spans="1:15" s="52" customFormat="1" ht="33.75" customHeight="1" x14ac:dyDescent="0.2">
      <c r="A14" s="122">
        <f>_xlfn.AGGREGATE(3,3,$B$11:B14)</f>
        <v>4</v>
      </c>
      <c r="B14" s="123" t="str">
        <f>'Бланк заказа с НДС'!B9</f>
        <v>ТЛТ00003795</v>
      </c>
      <c r="C14" s="123" t="str">
        <f>'Бланк заказа с НДС'!F9</f>
        <v>2101-2904192-03 с кр</v>
      </c>
      <c r="D14" s="123" t="str">
        <f>'Бланк заказа с НДС'!G9</f>
        <v xml:space="preserve">21012904192-03 </v>
      </c>
      <c r="E14" s="123" t="str">
        <f>'Бланк заказа с НДС'!H9</f>
        <v>о</v>
      </c>
      <c r="F14" s="123">
        <f>'Бланк заказа с НДС'!I9</f>
        <v>4612728050043</v>
      </c>
      <c r="G14" s="123" t="str">
        <f>'Бланк заказа с НДС'!K9</f>
        <v>906-519-01</v>
      </c>
      <c r="H14" s="123" t="str">
        <f>'Бланк заказа с НДС'!L9</f>
        <v>БА01-2904192-03 Палец шаровой передней подвески верхний с чехлом защитным с крепежом</v>
      </c>
      <c r="I14" s="124">
        <f>'Бланк заказа с НДС'!N9/1.22</f>
        <v>370</v>
      </c>
      <c r="J14" s="124">
        <f>'Бланк заказа с НДС'!N9</f>
        <v>451.4</v>
      </c>
      <c r="K14" s="124">
        <f t="shared" si="0"/>
        <v>496.54</v>
      </c>
      <c r="L14" s="124">
        <f t="shared" si="0"/>
        <v>546.19400000000007</v>
      </c>
      <c r="M14" s="124">
        <f t="shared" si="1"/>
        <v>737.36190000000011</v>
      </c>
      <c r="N14" s="43"/>
      <c r="O14" s="43"/>
    </row>
    <row r="15" spans="1:15" s="52" customFormat="1" ht="30.75" customHeight="1" x14ac:dyDescent="0.2">
      <c r="A15" s="122">
        <f>_xlfn.AGGREGATE(3,3,$B$11:B15)</f>
        <v>5</v>
      </c>
      <c r="B15" s="123" t="str">
        <f>'Бланк заказа с НДС'!B10</f>
        <v>ТЛТ00003804</v>
      </c>
      <c r="C15" s="123" t="str">
        <f>'Бланк заказа с НДС'!F10</f>
        <v>2108-2904192-01</v>
      </c>
      <c r="D15" s="123" t="str">
        <f>'Бланк заказа с НДС'!G10</f>
        <v>21082904192-01</v>
      </c>
      <c r="E15" s="123" t="str">
        <f>'Бланк заказа с НДС'!H10</f>
        <v>о</v>
      </c>
      <c r="F15" s="123">
        <f>'Бланк заказа с НДС'!I10</f>
        <v>4612728050050</v>
      </c>
      <c r="G15" s="123" t="str">
        <f>'Бланк заказа с НДС'!K10</f>
        <v>906-524</v>
      </c>
      <c r="H15" s="123" t="str">
        <f>'Бланк заказа с НДС'!L10</f>
        <v>БА08-2904192-01 Палец шаровой передней подвески с чехлом защитным ВАЗ 2108-2109</v>
      </c>
      <c r="I15" s="124">
        <f>'Бланк заказа с НДС'!N10/1.22</f>
        <v>275</v>
      </c>
      <c r="J15" s="124">
        <f>'Бланк заказа с НДС'!N10</f>
        <v>335.5</v>
      </c>
      <c r="K15" s="124">
        <f t="shared" si="0"/>
        <v>369.05</v>
      </c>
      <c r="L15" s="124">
        <f t="shared" si="0"/>
        <v>405.95500000000004</v>
      </c>
      <c r="M15" s="124">
        <f t="shared" si="1"/>
        <v>548.03925000000004</v>
      </c>
      <c r="N15" s="43"/>
      <c r="O15" s="43"/>
    </row>
    <row r="16" spans="1:15" s="52" customFormat="1" ht="35.25" customHeight="1" x14ac:dyDescent="0.2">
      <c r="A16" s="122">
        <f>_xlfn.AGGREGATE(3,3,$B$11:B16)</f>
        <v>6</v>
      </c>
      <c r="B16" s="123" t="str">
        <f>'Бланк заказа с НДС'!B11</f>
        <v>ТЛТ00003806</v>
      </c>
      <c r="C16" s="123" t="str">
        <f>'Бланк заказа с НДС'!F11</f>
        <v>2108-2904192-01 с кр</v>
      </c>
      <c r="D16" s="123" t="str">
        <f>'Бланк заказа с НДС'!G11</f>
        <v>21082904192-01</v>
      </c>
      <c r="E16" s="123" t="str">
        <f>'Бланк заказа с НДС'!H11</f>
        <v>о</v>
      </c>
      <c r="F16" s="123">
        <f>'Бланк заказа с НДС'!I11</f>
        <v>4612728050067</v>
      </c>
      <c r="G16" s="123" t="str">
        <f>'Бланк заказа с НДС'!K11</f>
        <v>906-524-01</v>
      </c>
      <c r="H16" s="123" t="str">
        <f>'Бланк заказа с НДС'!L11</f>
        <v>БА08-2904192-01 Палец шаровой передней подвески с чехлом защитным с крепежом ВАЗ 2108-2109</v>
      </c>
      <c r="I16" s="124">
        <f>'Бланк заказа с НДС'!N11/1.22</f>
        <v>301.67213114754099</v>
      </c>
      <c r="J16" s="124">
        <f>'Бланк заказа с НДС'!N11</f>
        <v>368.04</v>
      </c>
      <c r="K16" s="124">
        <f t="shared" si="0"/>
        <v>404.84400000000005</v>
      </c>
      <c r="L16" s="124">
        <f t="shared" si="0"/>
        <v>445.3284000000001</v>
      </c>
      <c r="M16" s="124">
        <f t="shared" si="1"/>
        <v>601.19334000000015</v>
      </c>
      <c r="N16" s="43"/>
      <c r="O16" s="43"/>
    </row>
    <row r="17" spans="1:15" s="52" customFormat="1" ht="31.5" x14ac:dyDescent="0.2">
      <c r="A17" s="122">
        <f>_xlfn.AGGREGATE(3,3,$B$11:B17)</f>
        <v>7</v>
      </c>
      <c r="B17" s="123" t="str">
        <f>'Бланк заказа с НДС'!B12</f>
        <v>ТЛТ00003754</v>
      </c>
      <c r="C17" s="123" t="str">
        <f>'Бланк заказа с НДС'!F12</f>
        <v>2110-2904192</v>
      </c>
      <c r="D17" s="123">
        <f>'Бланк заказа с НДС'!G12</f>
        <v>21102904192</v>
      </c>
      <c r="E17" s="123" t="str">
        <f>'Бланк заказа с НДС'!H12</f>
        <v>о</v>
      </c>
      <c r="F17" s="123">
        <f>'Бланк заказа с НДС'!I12</f>
        <v>4612728050234</v>
      </c>
      <c r="G17" s="123" t="str">
        <f>'Бланк заказа с НДС'!K12</f>
        <v>906-525</v>
      </c>
      <c r="H17" s="123" t="str">
        <f>'Бланк заказа с НДС'!L12</f>
        <v>БА10-2904192 Палец шаровой передней подвески с чехлом защитным ВАЗ 2110-2112</v>
      </c>
      <c r="I17" s="124">
        <f>'Бланк заказа с НДС'!N12/1.22</f>
        <v>346.67213114754099</v>
      </c>
      <c r="J17" s="124">
        <f>'Бланк заказа с НДС'!N12</f>
        <v>422.94</v>
      </c>
      <c r="K17" s="124">
        <f t="shared" si="0"/>
        <v>465.23400000000004</v>
      </c>
      <c r="L17" s="124">
        <f t="shared" si="0"/>
        <v>511.75740000000008</v>
      </c>
      <c r="M17" s="124">
        <f t="shared" si="1"/>
        <v>690.8724900000002</v>
      </c>
      <c r="N17" s="43"/>
      <c r="O17" s="43"/>
    </row>
    <row r="18" spans="1:15" s="52" customFormat="1" ht="32.25" customHeight="1" x14ac:dyDescent="0.2">
      <c r="A18" s="122">
        <f>_xlfn.AGGREGATE(3,3,$B$11:B18)</f>
        <v>8</v>
      </c>
      <c r="B18" s="123" t="str">
        <f>'Бланк заказа с НДС'!B13</f>
        <v>ТЛТ00003755</v>
      </c>
      <c r="C18" s="123" t="str">
        <f>'Бланк заказа с НДС'!F13</f>
        <v>2110-2904192 с кр</v>
      </c>
      <c r="D18" s="123">
        <f>'Бланк заказа с НДС'!G13</f>
        <v>21102904192</v>
      </c>
      <c r="E18" s="123" t="str">
        <f>'Бланк заказа с НДС'!H13</f>
        <v>о</v>
      </c>
      <c r="F18" s="123">
        <f>'Бланк заказа с НДС'!I13</f>
        <v>4612728050241</v>
      </c>
      <c r="G18" s="123" t="str">
        <f>'Бланк заказа с НДС'!K13</f>
        <v>906-525-01</v>
      </c>
      <c r="H18" s="123" t="str">
        <f>'Бланк заказа с НДС'!L13</f>
        <v>БА10-2904192 Палец шаровой передней подвески с чехлом защитным с крепежом ВАЗ 2110-2112</v>
      </c>
      <c r="I18" s="124">
        <f>'Бланк заказа с НДС'!N13/1.22</f>
        <v>371.67213114754099</v>
      </c>
      <c r="J18" s="124">
        <f>'Бланк заказа с НДС'!N13</f>
        <v>453.44</v>
      </c>
      <c r="K18" s="124">
        <f t="shared" si="0"/>
        <v>498.78400000000005</v>
      </c>
      <c r="L18" s="124">
        <f t="shared" si="0"/>
        <v>548.66240000000005</v>
      </c>
      <c r="M18" s="124">
        <f t="shared" si="1"/>
        <v>740.69424000000015</v>
      </c>
      <c r="N18" s="43"/>
      <c r="O18" s="43"/>
    </row>
    <row r="19" spans="1:15" s="52" customFormat="1" ht="31.5" x14ac:dyDescent="0.2">
      <c r="A19" s="122">
        <f>_xlfn.AGGREGATE(3,3,$B$11:B19)</f>
        <v>9</v>
      </c>
      <c r="B19" s="123" t="str">
        <f>'Бланк заказа с НДС'!B14</f>
        <v>ТЛТ00003763</v>
      </c>
      <c r="C19" s="123" t="str">
        <f>'Бланк заказа с НДС'!F14</f>
        <v>1118-2904192-01</v>
      </c>
      <c r="D19" s="123" t="str">
        <f>'Бланк заказа с НДС'!G14</f>
        <v>11182904192-01</v>
      </c>
      <c r="E19" s="123" t="str">
        <f>'Бланк заказа с НДС'!H14</f>
        <v>о</v>
      </c>
      <c r="F19" s="123">
        <f>'Бланк заказа с НДС'!I14</f>
        <v>1902008221984</v>
      </c>
      <c r="G19" s="123" t="str">
        <f>'Бланк заказа с НДС'!K14</f>
        <v>906-526</v>
      </c>
      <c r="H19" s="123" t="str">
        <f>'Бланк заказа с НДС'!L14</f>
        <v>БА18-2904192-01 Палец шаровой передней подвески с чехлом защитным ВАЗ 1118, 2190</v>
      </c>
      <c r="I19" s="124">
        <f>'Бланк заказа с НДС'!N14/1.22</f>
        <v>362.5</v>
      </c>
      <c r="J19" s="124">
        <f>'Бланк заказа с НДС'!N14</f>
        <v>442.25</v>
      </c>
      <c r="K19" s="124">
        <f t="shared" si="0"/>
        <v>486.47500000000002</v>
      </c>
      <c r="L19" s="124">
        <f t="shared" si="0"/>
        <v>535.12250000000006</v>
      </c>
      <c r="M19" s="124">
        <f t="shared" si="1"/>
        <v>722.41537500000015</v>
      </c>
      <c r="N19" s="43"/>
      <c r="O19" s="43"/>
    </row>
    <row r="20" spans="1:15" s="52" customFormat="1" ht="31.5" x14ac:dyDescent="0.2">
      <c r="A20" s="122">
        <f>_xlfn.AGGREGATE(3,3,$B$11:B20)</f>
        <v>10</v>
      </c>
      <c r="B20" s="123" t="str">
        <f>'Бланк заказа с НДС'!B15</f>
        <v>ТЛТ00003764</v>
      </c>
      <c r="C20" s="123" t="str">
        <f>'Бланк заказа с НДС'!F15</f>
        <v>1118-2904192-01 с кр</v>
      </c>
      <c r="D20" s="123" t="str">
        <f>'Бланк заказа с НДС'!G15</f>
        <v>11182904192-01</v>
      </c>
      <c r="E20" s="123" t="str">
        <f>'Бланк заказа с НДС'!H15</f>
        <v>о</v>
      </c>
      <c r="F20" s="123">
        <f>'Бланк заказа с НДС'!I15</f>
        <v>1802008221239</v>
      </c>
      <c r="G20" s="123" t="str">
        <f>'Бланк заказа с НДС'!K15</f>
        <v>906-526-01</v>
      </c>
      <c r="H20" s="123" t="str">
        <f>'Бланк заказа с НДС'!L15</f>
        <v>БА18-2904192-01 Палец шаровой передней подвески с чехлом защитным с крепежом ВАЗ 1118, 2190</v>
      </c>
      <c r="I20" s="124">
        <f>'Бланк заказа с НДС'!N15/1.22</f>
        <v>407.5</v>
      </c>
      <c r="J20" s="124">
        <f>'Бланк заказа с НДС'!N15</f>
        <v>497.15</v>
      </c>
      <c r="K20" s="124">
        <f t="shared" si="0"/>
        <v>546.86500000000001</v>
      </c>
      <c r="L20" s="124">
        <f t="shared" si="0"/>
        <v>601.55150000000003</v>
      </c>
      <c r="M20" s="124">
        <f t="shared" si="1"/>
        <v>812.09452500000009</v>
      </c>
      <c r="N20" s="43"/>
      <c r="O20" s="43"/>
    </row>
    <row r="21" spans="1:15" s="52" customFormat="1" ht="31.5" x14ac:dyDescent="0.2">
      <c r="A21" s="122">
        <f>_xlfn.AGGREGATE(3,3,$B$11:B21)</f>
        <v>11</v>
      </c>
      <c r="B21" s="123" t="str">
        <f>'Бланк заказа с НДС'!B16</f>
        <v>ТЛТ00003709</v>
      </c>
      <c r="C21" s="123" t="str">
        <f>'Бланк заказа с НДС'!F16</f>
        <v>2101-2904082-05</v>
      </c>
      <c r="D21" s="123" t="str">
        <f>'Бланк заказа с НДС'!G16</f>
        <v>21012904082-05</v>
      </c>
      <c r="E21" s="123" t="str">
        <f>'Бланк заказа с НДС'!H16</f>
        <v>о</v>
      </c>
      <c r="F21" s="123">
        <f>'Бланк заказа с НДС'!I16</f>
        <v>4612728050098</v>
      </c>
      <c r="G21" s="123" t="str">
        <f>'Бланк заказа с НДС'!K16</f>
        <v>906-520</v>
      </c>
      <c r="H21" s="123" t="str">
        <f>'Бланк заказа с НДС'!L16</f>
        <v>БА01-2904082-05 Палец шаровой передней подвески нижний с чехлом защитным (усиленный) в сборе</v>
      </c>
      <c r="I21" s="124">
        <f>'Бланк заказа с НДС'!N16/1.22</f>
        <v>389.17213114754099</v>
      </c>
      <c r="J21" s="124">
        <f>'Бланк заказа с НДС'!N16</f>
        <v>474.79</v>
      </c>
      <c r="K21" s="124">
        <f t="shared" si="0"/>
        <v>522.26900000000012</v>
      </c>
      <c r="L21" s="124">
        <f t="shared" si="0"/>
        <v>574.49590000000023</v>
      </c>
      <c r="M21" s="124">
        <f t="shared" si="1"/>
        <v>775.56946500000038</v>
      </c>
      <c r="N21" s="43"/>
      <c r="O21" s="43"/>
    </row>
    <row r="22" spans="1:15" s="52" customFormat="1" ht="32.25" customHeight="1" x14ac:dyDescent="0.2">
      <c r="A22" s="122">
        <f>_xlfn.AGGREGATE(3,3,$B$11:B22)</f>
        <v>12</v>
      </c>
      <c r="B22" s="123" t="str">
        <f>'Бланк заказа с НДС'!B17</f>
        <v>ТЛТ00003716</v>
      </c>
      <c r="C22" s="123" t="str">
        <f>'Бланк заказа с НДС'!F17</f>
        <v>2101-2904082-05 с кр</v>
      </c>
      <c r="D22" s="123" t="str">
        <f>'Бланк заказа с НДС'!G17</f>
        <v>21012904082-05</v>
      </c>
      <c r="E22" s="123" t="str">
        <f>'Бланк заказа с НДС'!H17</f>
        <v>о</v>
      </c>
      <c r="F22" s="123">
        <f>'Бланк заказа с НДС'!I17</f>
        <v>4612728050104</v>
      </c>
      <c r="G22" s="123" t="str">
        <f>'Бланк заказа с НДС'!K17</f>
        <v>906-520-01</v>
      </c>
      <c r="H22" s="123" t="str">
        <f>'Бланк заказа с НДС'!L17</f>
        <v>БА01-2904082-05 Палец шаровой передней подвески нижний с чехлом защитным (усиленный) в сборе с крепежом</v>
      </c>
      <c r="I22" s="124">
        <f>'Бланк заказа с НДС'!N17/1.22</f>
        <v>431.67213114754099</v>
      </c>
      <c r="J22" s="124">
        <f>'Бланк заказа с НДС'!N17</f>
        <v>526.64</v>
      </c>
      <c r="K22" s="124">
        <f t="shared" si="0"/>
        <v>579.30400000000009</v>
      </c>
      <c r="L22" s="124">
        <f t="shared" si="0"/>
        <v>637.23440000000016</v>
      </c>
      <c r="M22" s="124">
        <f t="shared" si="1"/>
        <v>860.26644000000033</v>
      </c>
      <c r="N22" s="43"/>
      <c r="O22" s="43"/>
    </row>
    <row r="23" spans="1:15" s="52" customFormat="1" ht="31.5" x14ac:dyDescent="0.2">
      <c r="A23" s="122">
        <f>_xlfn.AGGREGATE(3,3,$B$11:B23)</f>
        <v>13</v>
      </c>
      <c r="B23" s="123" t="str">
        <f>'Бланк заказа с НДС'!B18</f>
        <v>ТЛТ00003715</v>
      </c>
      <c r="C23" s="123" t="str">
        <f>'Бланк заказа с НДС'!F18</f>
        <v>2101-2904192-05</v>
      </c>
      <c r="D23" s="123" t="str">
        <f>'Бланк заказа с НДС'!G18</f>
        <v>21012904192-05</v>
      </c>
      <c r="E23" s="123" t="str">
        <f>'Бланк заказа с НДС'!H18</f>
        <v>о</v>
      </c>
      <c r="F23" s="123">
        <f>'Бланк заказа с НДС'!I18</f>
        <v>4612728050111</v>
      </c>
      <c r="G23" s="123" t="str">
        <f>'Бланк заказа с НДС'!K18</f>
        <v>906-521</v>
      </c>
      <c r="H23" s="123" t="str">
        <f>'Бланк заказа с НДС'!L18</f>
        <v>БА01-2904192-05 Палец шаровой передней подвески верхний с чехлом защитным (усиленный) в сборе</v>
      </c>
      <c r="I23" s="124">
        <f>'Бланк заказа с НДС'!N18/1.22</f>
        <v>389.17213114754099</v>
      </c>
      <c r="J23" s="124">
        <f>'Бланк заказа с НДС'!N18</f>
        <v>474.79</v>
      </c>
      <c r="K23" s="124">
        <f t="shared" si="0"/>
        <v>522.26900000000012</v>
      </c>
      <c r="L23" s="124">
        <f t="shared" si="0"/>
        <v>574.49590000000023</v>
      </c>
      <c r="M23" s="124">
        <f t="shared" si="1"/>
        <v>775.56946500000038</v>
      </c>
      <c r="N23" s="43"/>
      <c r="O23" s="43"/>
    </row>
    <row r="24" spans="1:15" s="52" customFormat="1" ht="32.25" customHeight="1" x14ac:dyDescent="0.2">
      <c r="A24" s="122">
        <f>_xlfn.AGGREGATE(3,3,$B$11:B24)</f>
        <v>14</v>
      </c>
      <c r="B24" s="123" t="str">
        <f>'Бланк заказа с НДС'!B19</f>
        <v>ТЛТ00003720</v>
      </c>
      <c r="C24" s="123" t="str">
        <f>'Бланк заказа с НДС'!F19</f>
        <v>2101-2904192-05 с кр</v>
      </c>
      <c r="D24" s="123" t="str">
        <f>'Бланк заказа с НДС'!G19</f>
        <v>21012904192-05</v>
      </c>
      <c r="E24" s="123" t="str">
        <f>'Бланк заказа с НДС'!H19</f>
        <v>о</v>
      </c>
      <c r="F24" s="123">
        <f>'Бланк заказа с НДС'!I19</f>
        <v>4612728050128</v>
      </c>
      <c r="G24" s="123" t="str">
        <f>'Бланк заказа с НДС'!K19</f>
        <v>906-521-01</v>
      </c>
      <c r="H24" s="123" t="str">
        <f>'Бланк заказа с НДС'!L19</f>
        <v>БА01-2904192-05 Палец шаровой передней подвески верхний с чехлом защитным (усиленный) в сборе с крепежом</v>
      </c>
      <c r="I24" s="124">
        <f>'Бланк заказа с НДС'!N19/1.22</f>
        <v>431.67213114754099</v>
      </c>
      <c r="J24" s="124">
        <f>'Бланк заказа с НДС'!N19</f>
        <v>526.64</v>
      </c>
      <c r="K24" s="124">
        <f t="shared" si="0"/>
        <v>579.30400000000009</v>
      </c>
      <c r="L24" s="124">
        <f t="shared" si="0"/>
        <v>637.23440000000016</v>
      </c>
      <c r="M24" s="124">
        <f t="shared" si="1"/>
        <v>860.26644000000033</v>
      </c>
      <c r="N24" s="43"/>
      <c r="O24" s="43"/>
    </row>
    <row r="25" spans="1:15" s="52" customFormat="1" ht="31.5" x14ac:dyDescent="0.2">
      <c r="A25" s="122">
        <f>_xlfn.AGGREGATE(3,3,$B$11:B25)</f>
        <v>15</v>
      </c>
      <c r="B25" s="123" t="str">
        <f>'Бланк заказа с НДС'!B20</f>
        <v>ТЛТ00007978</v>
      </c>
      <c r="C25" s="123" t="str">
        <f>'Бланк заказа с НДС'!F20</f>
        <v xml:space="preserve">БА214-2904082-01 </v>
      </c>
      <c r="D25" s="123" t="str">
        <f>'Бланк заказа с НДС'!G20</f>
        <v xml:space="preserve">212142904082-01 </v>
      </c>
      <c r="E25" s="123" t="str">
        <f>'Бланк заказа с НДС'!H20</f>
        <v>о</v>
      </c>
      <c r="F25" s="123">
        <f>'Бланк заказа с НДС'!I20</f>
        <v>4630017720644</v>
      </c>
      <c r="G25" s="123" t="str">
        <f>'Бланк заказа с НДС'!K20</f>
        <v>906-559</v>
      </c>
      <c r="H25" s="123" t="str">
        <f>'Бланк заказа с НДС'!L20</f>
        <v>БА214-2904082-01 Палец шаровой передней подвески нижний с защитным чехлом ВАЗ 21214</v>
      </c>
      <c r="I25" s="124">
        <f>'Бланк заказа с НДС'!N20/1.22</f>
        <v>411.67213114754099</v>
      </c>
      <c r="J25" s="124">
        <f>'Бланк заказа с НДС'!N20</f>
        <v>502.24</v>
      </c>
      <c r="K25" s="124">
        <f t="shared" si="0"/>
        <v>552.46400000000006</v>
      </c>
      <c r="L25" s="124">
        <f t="shared" si="0"/>
        <v>607.71040000000016</v>
      </c>
      <c r="M25" s="124">
        <f t="shared" si="1"/>
        <v>820.40904000000023</v>
      </c>
      <c r="N25" s="43"/>
      <c r="O25" s="43"/>
    </row>
    <row r="26" spans="1:15" s="52" customFormat="1" ht="31.5" customHeight="1" x14ac:dyDescent="0.2">
      <c r="A26" s="122">
        <f>_xlfn.AGGREGATE(3,3,$B$11:B26)</f>
        <v>16</v>
      </c>
      <c r="B26" s="123" t="str">
        <f>'Бланк заказа с НДС'!B21</f>
        <v>ТЛТ00007977</v>
      </c>
      <c r="C26" s="123" t="str">
        <f>'Бланк заказа с НДС'!F21</f>
        <v>БА214-2904082-01</v>
      </c>
      <c r="D26" s="123" t="str">
        <f>'Бланк заказа с НДС'!G21</f>
        <v>212142904082-01</v>
      </c>
      <c r="E26" s="123" t="str">
        <f>'Бланк заказа с НДС'!H21</f>
        <v>о</v>
      </c>
      <c r="F26" s="123">
        <f>'Бланк заказа с НДС'!I21</f>
        <v>4630017720668</v>
      </c>
      <c r="G26" s="123" t="str">
        <f>'Бланк заказа с НДС'!K21</f>
        <v>906-559-01</v>
      </c>
      <c r="H26" s="123" t="str">
        <f>'Бланк заказа с НДС'!L21</f>
        <v>БА214-2904082-01 Палец шаровой передней подвески нижний с защитным чехлом с крепежом ВАЗ 21214</v>
      </c>
      <c r="I26" s="124">
        <f>'Бланк заказа с НДС'!N21/1.22</f>
        <v>451.67213114754094</v>
      </c>
      <c r="J26" s="124">
        <f>'Бланк заказа с НДС'!N21</f>
        <v>551.04</v>
      </c>
      <c r="K26" s="124">
        <f t="shared" si="0"/>
        <v>606.14400000000001</v>
      </c>
      <c r="L26" s="124">
        <f t="shared" si="0"/>
        <v>666.75840000000005</v>
      </c>
      <c r="M26" s="124">
        <f t="shared" si="1"/>
        <v>900.12384000000009</v>
      </c>
      <c r="N26" s="43"/>
      <c r="O26" s="43"/>
    </row>
    <row r="27" spans="1:15" s="52" customFormat="1" ht="31.5" x14ac:dyDescent="0.2">
      <c r="A27" s="122">
        <f>_xlfn.AGGREGATE(3,3,$B$11:B27)</f>
        <v>17</v>
      </c>
      <c r="B27" s="123" t="str">
        <f>'Бланк заказа с НДС'!B22</f>
        <v>ТЛТ00007979</v>
      </c>
      <c r="C27" s="123" t="str">
        <f>'Бланк заказа с НДС'!F22</f>
        <v>БА214-2904192-05</v>
      </c>
      <c r="D27" s="123" t="str">
        <f>'Бланк заказа с НДС'!G22</f>
        <v>212142904192-05</v>
      </c>
      <c r="E27" s="123" t="str">
        <f>'Бланк заказа с НДС'!H22</f>
        <v>о</v>
      </c>
      <c r="F27" s="123">
        <f>'Бланк заказа с НДС'!I22</f>
        <v>4630017720637</v>
      </c>
      <c r="G27" s="123" t="str">
        <f>'Бланк заказа с НДС'!K22</f>
        <v>906-560</v>
      </c>
      <c r="H27" s="123" t="str">
        <f>'Бланк заказа с НДС'!L22</f>
        <v>БА214-2904192-05 Палец шаровой передней подвески верхний с защитным чехлом ВАЗ 21214</v>
      </c>
      <c r="I27" s="124">
        <f>'Бланк заказа с НДС'!N22/1.22</f>
        <v>395</v>
      </c>
      <c r="J27" s="124">
        <f>'Бланк заказа с НДС'!N22</f>
        <v>481.9</v>
      </c>
      <c r="K27" s="124">
        <f t="shared" si="0"/>
        <v>530.09</v>
      </c>
      <c r="L27" s="124">
        <f t="shared" si="0"/>
        <v>583.09900000000005</v>
      </c>
      <c r="M27" s="124">
        <f t="shared" si="1"/>
        <v>787.18365000000017</v>
      </c>
      <c r="N27" s="43"/>
      <c r="O27" s="43"/>
    </row>
    <row r="28" spans="1:15" s="52" customFormat="1" ht="32.25" customHeight="1" x14ac:dyDescent="0.2">
      <c r="A28" s="122">
        <f>_xlfn.AGGREGATE(3,3,$B$11:B28)</f>
        <v>18</v>
      </c>
      <c r="B28" s="123" t="str">
        <f>'Бланк заказа с НДС'!B23</f>
        <v>ТЛТ00007981</v>
      </c>
      <c r="C28" s="123" t="str">
        <f>'Бланк заказа с НДС'!F23</f>
        <v>БА214-2904192-05</v>
      </c>
      <c r="D28" s="123" t="str">
        <f>'Бланк заказа с НДС'!G23</f>
        <v>212142904192-05</v>
      </c>
      <c r="E28" s="123" t="str">
        <f>'Бланк заказа с НДС'!H23</f>
        <v>о</v>
      </c>
      <c r="F28" s="123">
        <f>'Бланк заказа с НДС'!I23</f>
        <v>4630017720651</v>
      </c>
      <c r="G28" s="123" t="str">
        <f>'Бланк заказа с НДС'!K23</f>
        <v>906-560-01</v>
      </c>
      <c r="H28" s="123" t="str">
        <f>'Бланк заказа с НДС'!L23</f>
        <v>БА214-2904192-05 Палец шаровой передней подвески верхний с защитным чехлом с крепежом ВАЗ 21214</v>
      </c>
      <c r="I28" s="124">
        <f>'Бланк заказа с НДС'!N23/1.22</f>
        <v>436.67213114754099</v>
      </c>
      <c r="J28" s="124">
        <f>'Бланк заказа с НДС'!N23</f>
        <v>532.74</v>
      </c>
      <c r="K28" s="124">
        <f t="shared" ref="K28:L43" si="2">J28*1.1</f>
        <v>586.01400000000001</v>
      </c>
      <c r="L28" s="124">
        <f t="shared" si="2"/>
        <v>644.61540000000002</v>
      </c>
      <c r="M28" s="124">
        <f t="shared" si="1"/>
        <v>870.23079000000007</v>
      </c>
      <c r="N28" s="43"/>
      <c r="O28" s="43"/>
    </row>
    <row r="29" spans="1:15" s="52" customFormat="1" ht="15.75" x14ac:dyDescent="0.2">
      <c r="A29" s="122">
        <f>_xlfn.AGGREGATE(3,3,$B$11:B29)</f>
        <v>19</v>
      </c>
      <c r="B29" s="123" t="str">
        <f>'Бланк заказа с НДС'!B24</f>
        <v>ТЛТ00003729</v>
      </c>
      <c r="C29" s="123" t="str">
        <f>'Бланк заказа с НДС'!F24</f>
        <v>2123-2904192</v>
      </c>
      <c r="D29" s="123">
        <f>'Бланк заказа с НДС'!G24</f>
        <v>21232904192</v>
      </c>
      <c r="E29" s="123" t="str">
        <f>'Бланк заказа с НДС'!H24</f>
        <v>о</v>
      </c>
      <c r="F29" s="123">
        <f>'Бланк заказа с НДС'!I24</f>
        <v>4612728050135</v>
      </c>
      <c r="G29" s="123" t="str">
        <f>'Бланк заказа с НДС'!K24</f>
        <v>906-527</v>
      </c>
      <c r="H29" s="123" t="str">
        <f>'Бланк заказа с НДС'!L24</f>
        <v>2123-2904192 Палец шаровой передней подвески с защитным чехлом в сборе</v>
      </c>
      <c r="I29" s="124">
        <f>'Бланк заказа с НДС'!N24/1.22</f>
        <v>390</v>
      </c>
      <c r="J29" s="124">
        <f>'Бланк заказа с НДС'!N24</f>
        <v>475.8</v>
      </c>
      <c r="K29" s="124">
        <f t="shared" si="2"/>
        <v>523.38000000000011</v>
      </c>
      <c r="L29" s="124">
        <f t="shared" si="2"/>
        <v>575.71800000000019</v>
      </c>
      <c r="M29" s="124">
        <f t="shared" si="1"/>
        <v>777.21930000000032</v>
      </c>
      <c r="N29" s="43"/>
      <c r="O29" s="43"/>
    </row>
    <row r="30" spans="1:15" s="52" customFormat="1" ht="31.5" customHeight="1" x14ac:dyDescent="0.2">
      <c r="A30" s="122">
        <f>_xlfn.AGGREGATE(3,3,$B$11:B30)</f>
        <v>20</v>
      </c>
      <c r="B30" s="123" t="str">
        <f>'Бланк заказа с НДС'!B25</f>
        <v>ТЛТ00003733</v>
      </c>
      <c r="C30" s="123" t="str">
        <f>'Бланк заказа с НДС'!F25</f>
        <v>2123-2904192 с кр</v>
      </c>
      <c r="D30" s="123">
        <f>'Бланк заказа с НДС'!G25</f>
        <v>21232904192</v>
      </c>
      <c r="E30" s="123" t="str">
        <f>'Бланк заказа с НДС'!H25</f>
        <v>о</v>
      </c>
      <c r="F30" s="123">
        <f>'Бланк заказа с НДС'!I25</f>
        <v>4612728050142</v>
      </c>
      <c r="G30" s="123" t="str">
        <f>'Бланк заказа с НДС'!K25</f>
        <v>906-527-01</v>
      </c>
      <c r="H30" s="123" t="str">
        <f>'Бланк заказа с НДС'!L25</f>
        <v>2123-2904192 Палец шаровой передней подвески с защитным чехлом в сборе с крепежом</v>
      </c>
      <c r="I30" s="124">
        <f>'Бланк заказа с НДС'!N25/1.22</f>
        <v>426.67213114754094</v>
      </c>
      <c r="J30" s="124">
        <f>'Бланк заказа с НДС'!N25</f>
        <v>520.54</v>
      </c>
      <c r="K30" s="124">
        <f t="shared" si="2"/>
        <v>572.59400000000005</v>
      </c>
      <c r="L30" s="124">
        <f t="shared" si="2"/>
        <v>629.85340000000008</v>
      </c>
      <c r="M30" s="124">
        <f t="shared" si="1"/>
        <v>850.30209000000013</v>
      </c>
      <c r="N30" s="43"/>
      <c r="O30" s="43"/>
    </row>
    <row r="31" spans="1:15" s="52" customFormat="1" ht="15.75" x14ac:dyDescent="0.2">
      <c r="A31" s="122">
        <f>_xlfn.AGGREGATE(3,3,$B$11:B31)</f>
        <v>21</v>
      </c>
      <c r="B31" s="123" t="str">
        <f>'Бланк заказа с НДС'!B26</f>
        <v>ТЛТ00014379</v>
      </c>
      <c r="C31" s="123">
        <f>'Бланк заказа с НДС'!F26</f>
        <v>8450006741</v>
      </c>
      <c r="D31" s="123">
        <f>'Бланк заказа с НДС'!G26</f>
        <v>8450006742</v>
      </c>
      <c r="E31" s="123" t="str">
        <f>'Бланк заказа с НДС'!H26</f>
        <v>о</v>
      </c>
      <c r="F31" s="123">
        <f>'Бланк заказа с НДС'!I26</f>
        <v>4630017890101</v>
      </c>
      <c r="G31" s="123" t="str">
        <f>'Бланк заказа с НДС'!K26</f>
        <v>906-628</v>
      </c>
      <c r="H31" s="123" t="str">
        <f>'Бланк заказа с НДС'!L26</f>
        <v>906-628 Шаровая опора левая Lada Vesta 8450006742</v>
      </c>
      <c r="I31" s="124">
        <f>'Бланк заказа с НДС'!N26/1.22</f>
        <v>500</v>
      </c>
      <c r="J31" s="124">
        <f>'Бланк заказа с НДС'!N26</f>
        <v>610</v>
      </c>
      <c r="K31" s="124">
        <f t="shared" si="2"/>
        <v>671</v>
      </c>
      <c r="L31" s="124">
        <f t="shared" si="2"/>
        <v>738.1</v>
      </c>
      <c r="M31" s="124">
        <f t="shared" si="1"/>
        <v>996.43500000000006</v>
      </c>
      <c r="N31" s="43"/>
      <c r="O31" s="43"/>
    </row>
    <row r="32" spans="1:15" s="52" customFormat="1" ht="15.75" x14ac:dyDescent="0.2">
      <c r="A32" s="122">
        <f>_xlfn.AGGREGATE(3,3,$B$11:B32)</f>
        <v>22</v>
      </c>
      <c r="B32" s="123" t="str">
        <f>'Бланк заказа с НДС'!B27</f>
        <v>ТЛТ00014378</v>
      </c>
      <c r="C32" s="123">
        <f>'Бланк заказа с НДС'!F27</f>
        <v>8450006742</v>
      </c>
      <c r="D32" s="123">
        <f>'Бланк заказа с НДС'!G27</f>
        <v>8450006741</v>
      </c>
      <c r="E32" s="123" t="str">
        <f>'Бланк заказа с НДС'!H27</f>
        <v>о</v>
      </c>
      <c r="F32" s="123">
        <f>'Бланк заказа с НДС'!I27</f>
        <v>4630017890095</v>
      </c>
      <c r="G32" s="123" t="str">
        <f>'Бланк заказа с НДС'!K27</f>
        <v>906-629</v>
      </c>
      <c r="H32" s="123" t="str">
        <f>'Бланк заказа с НДС'!L27</f>
        <v>906-629 Шаровая опора правая Lada Vesta 8450006741</v>
      </c>
      <c r="I32" s="124">
        <f>'Бланк заказа с НДС'!N27/1.22</f>
        <v>500</v>
      </c>
      <c r="J32" s="124">
        <f>'Бланк заказа с НДС'!N27</f>
        <v>610</v>
      </c>
      <c r="K32" s="124">
        <f t="shared" si="2"/>
        <v>671</v>
      </c>
      <c r="L32" s="124">
        <f t="shared" si="2"/>
        <v>738.1</v>
      </c>
      <c r="M32" s="124">
        <f t="shared" si="1"/>
        <v>996.43500000000006</v>
      </c>
      <c r="N32" s="43"/>
      <c r="O32" s="43"/>
    </row>
    <row r="33" spans="1:15" s="52" customFormat="1" ht="15.75" x14ac:dyDescent="0.2">
      <c r="A33" s="122">
        <f>_xlfn.AGGREGATE(3,3,$B$11:B33)</f>
        <v>23</v>
      </c>
      <c r="B33" s="123" t="str">
        <f>'Бланк заказа с НДС'!B28</f>
        <v>ТЛТ00016153</v>
      </c>
      <c r="C33" s="123" t="str">
        <f>'Бланк заказа с НДС'!F28</f>
        <v>906-697</v>
      </c>
      <c r="D33" s="123" t="str">
        <f>'Бланк заказа с НДС'!G28</f>
        <v>8450006742/8450006741</v>
      </c>
      <c r="E33" s="123" t="str">
        <f>'Бланк заказа с НДС'!H28</f>
        <v>о</v>
      </c>
      <c r="F33" s="123">
        <f>'Бланк заказа с НДС'!I28</f>
        <v>4630017927234</v>
      </c>
      <c r="G33" s="123" t="str">
        <f>'Бланк заказа с НДС'!K28</f>
        <v>906-697</v>
      </c>
      <c r="H33" s="123" t="str">
        <f>'Бланк заказа с НДС'!L28</f>
        <v>906-697 Комплект шаровых опор "БЗАК-ПРОФИ" с крепежом LADA VESTA</v>
      </c>
      <c r="I33" s="124">
        <f>'Бланк заказа с НДС'!N28/1.22</f>
        <v>898.32786885245912</v>
      </c>
      <c r="J33" s="124">
        <f>'Бланк заказа с НДС'!N28</f>
        <v>1095.96</v>
      </c>
      <c r="K33" s="124">
        <f t="shared" si="2"/>
        <v>1205.556</v>
      </c>
      <c r="L33" s="124">
        <f t="shared" si="2"/>
        <v>1326.1116000000002</v>
      </c>
      <c r="M33" s="124">
        <f t="shared" si="1"/>
        <v>1790.2506600000004</v>
      </c>
      <c r="N33" s="43"/>
      <c r="O33" s="48"/>
    </row>
    <row r="34" spans="1:15" s="52" customFormat="1" ht="31.5" x14ac:dyDescent="0.2">
      <c r="A34" s="122">
        <f>_xlfn.AGGREGATE(3,3,$B$11:B34)</f>
        <v>24</v>
      </c>
      <c r="B34" s="123" t="str">
        <f>'Бланк заказа с НДС'!B29</f>
        <v>ТЛТ00003797</v>
      </c>
      <c r="C34" s="123" t="str">
        <f>'Бланк заказа с НДС'!F29</f>
        <v>2101-2904192-03/2904082 (профи)</v>
      </c>
      <c r="D34" s="123" t="str">
        <f>'Бланк заказа с НДС'!G29</f>
        <v>21012904192-03/21012904082</v>
      </c>
      <c r="E34" s="123" t="str">
        <f>'Бланк заказа с НДС'!H29</f>
        <v>о</v>
      </c>
      <c r="F34" s="123">
        <f>'Бланк заказа с НДС'!I29</f>
        <v>1902008221007</v>
      </c>
      <c r="G34" s="123" t="str">
        <f>'Бланк заказа с НДС'!K29</f>
        <v>906-522</v>
      </c>
      <c r="H34" s="123" t="str">
        <f>'Бланк заказа с НДС'!L29</f>
        <v>БА01-2904192-03 / 2101-2904082 Комплект шаровых опор "БЗАК-ПРОФИ" с крепежом ВАЗ 2101</v>
      </c>
      <c r="I34" s="124">
        <f>'Бланк заказа с НДС'!N29/1.22</f>
        <v>1446.672131147541</v>
      </c>
      <c r="J34" s="124">
        <f>'Бланк заказа с НДС'!N29</f>
        <v>1764.94</v>
      </c>
      <c r="K34" s="124">
        <f t="shared" si="2"/>
        <v>1941.4340000000002</v>
      </c>
      <c r="L34" s="124">
        <f t="shared" si="2"/>
        <v>2135.5774000000006</v>
      </c>
      <c r="M34" s="124">
        <f t="shared" si="1"/>
        <v>2883.0294900000008</v>
      </c>
      <c r="N34" s="43"/>
      <c r="O34" s="48"/>
    </row>
    <row r="35" spans="1:15" s="52" customFormat="1" ht="31.5" x14ac:dyDescent="0.2">
      <c r="A35" s="122">
        <f>_xlfn.AGGREGATE(3,3,$B$11:B35)</f>
        <v>25</v>
      </c>
      <c r="B35" s="123" t="str">
        <f>'Бланк заказа с НДС'!B30</f>
        <v>ТЛТ00003718</v>
      </c>
      <c r="C35" s="123" t="str">
        <f>'Бланк заказа с НДС'!F30</f>
        <v>2101-2904192-05/2904082-05 (профи)</v>
      </c>
      <c r="D35" s="123" t="str">
        <f>'Бланк заказа с НДС'!G30</f>
        <v xml:space="preserve">21012904192-05/21012904082-05 </v>
      </c>
      <c r="E35" s="123" t="str">
        <f>'Бланк заказа с НДС'!H30</f>
        <v>о</v>
      </c>
      <c r="F35" s="123">
        <f>'Бланк заказа с НДС'!I30</f>
        <v>1902008221014</v>
      </c>
      <c r="G35" s="123" t="str">
        <f>'Бланк заказа с НДС'!K30</f>
        <v>906-523</v>
      </c>
      <c r="H35" s="123" t="str">
        <f>'Бланк заказа с НДС'!L30</f>
        <v>БА01-2904192-05 / БА01-2904082-05 Комплект шаровых опор "БЗАК-ПРОФИ" усиленные с крепежом ВАЗ 2101</v>
      </c>
      <c r="I35" s="124">
        <f>'Бланк заказа с НДС'!N30/1.22</f>
        <v>1609.172131147541</v>
      </c>
      <c r="J35" s="124">
        <f>'Бланк заказа с НДС'!N30</f>
        <v>1963.19</v>
      </c>
      <c r="K35" s="124">
        <f t="shared" si="2"/>
        <v>2159.509</v>
      </c>
      <c r="L35" s="124">
        <f t="shared" si="2"/>
        <v>2375.4599000000003</v>
      </c>
      <c r="M35" s="124">
        <f t="shared" si="1"/>
        <v>3206.8708650000008</v>
      </c>
      <c r="N35" s="43"/>
      <c r="O35" s="48"/>
    </row>
    <row r="36" spans="1:15" s="52" customFormat="1" ht="31.5" x14ac:dyDescent="0.2">
      <c r="A36" s="122">
        <f>_xlfn.AGGREGATE(3,3,$B$11:B36)</f>
        <v>26</v>
      </c>
      <c r="B36" s="123" t="str">
        <f>'Бланк заказа с НДС'!B31</f>
        <v>ТЛТ00003796</v>
      </c>
      <c r="C36" s="123" t="str">
        <f>'Бланк заказа с НДС'!F31</f>
        <v>2121-2904192-03 (профи)</v>
      </c>
      <c r="D36" s="123" t="str">
        <f>'Бланк заказа с НДС'!G31</f>
        <v>21012904192-03</v>
      </c>
      <c r="E36" s="123" t="str">
        <f>'Бланк заказа с НДС'!H31</f>
        <v>о</v>
      </c>
      <c r="F36" s="123">
        <f>'Бланк заказа с НДС'!I31</f>
        <v>1902008221021</v>
      </c>
      <c r="G36" s="123" t="str">
        <f>'Бланк заказа с НДС'!K31</f>
        <v>906-528</v>
      </c>
      <c r="H36" s="123" t="str">
        <f>'Бланк заказа с НДС'!L31</f>
        <v>БА01-2904192-03 Комплект шаровых опор "БЗАК-ПРОФИ Нива" с крепежом ВАЗ 2121</v>
      </c>
      <c r="I36" s="124">
        <f>'Бланк заказа с НДС'!N31/1.22</f>
        <v>1352.5</v>
      </c>
      <c r="J36" s="124">
        <f>'Бланк заказа с НДС'!N31</f>
        <v>1650.05</v>
      </c>
      <c r="K36" s="124">
        <f t="shared" si="2"/>
        <v>1815.0550000000001</v>
      </c>
      <c r="L36" s="124">
        <f t="shared" si="2"/>
        <v>1996.5605000000003</v>
      </c>
      <c r="M36" s="124">
        <f t="shared" si="1"/>
        <v>2695.3566750000005</v>
      </c>
      <c r="N36" s="43"/>
      <c r="O36" s="48"/>
    </row>
    <row r="37" spans="1:15" s="52" customFormat="1" ht="31.5" customHeight="1" x14ac:dyDescent="0.2">
      <c r="A37" s="122">
        <f>_xlfn.AGGREGATE(3,3,$B$11:B37)</f>
        <v>27</v>
      </c>
      <c r="B37" s="123" t="str">
        <f>'Бланк заказа с НДС'!B32</f>
        <v>ТЛТ00003719</v>
      </c>
      <c r="C37" s="123" t="str">
        <f>'Бланк заказа с НДС'!F32</f>
        <v>2121-2904192-05 (профи)</v>
      </c>
      <c r="D37" s="123" t="str">
        <f>'Бланк заказа с НДС'!G32</f>
        <v>21012904192-05</v>
      </c>
      <c r="E37" s="123" t="str">
        <f>'Бланк заказа с НДС'!H32</f>
        <v>о</v>
      </c>
      <c r="F37" s="123">
        <f>'Бланк заказа с НДС'!I32</f>
        <v>1902008221038</v>
      </c>
      <c r="G37" s="123" t="str">
        <f>'Бланк заказа с НДС'!K32</f>
        <v>906-528-01</v>
      </c>
      <c r="H37" s="123" t="str">
        <f>'Бланк заказа с НДС'!L32</f>
        <v>БА01-2904192-05 Комплект пальцев шаровых "БЗАК-ПРОФИ Нива" усиленные с крепежом ВАЗ 2121</v>
      </c>
      <c r="I37" s="124">
        <f>'Бланк заказа с НДС'!N32/1.22</f>
        <v>1606.672131147541</v>
      </c>
      <c r="J37" s="124">
        <f>'Бланк заказа с НДС'!N32</f>
        <v>1960.14</v>
      </c>
      <c r="K37" s="124">
        <f t="shared" si="2"/>
        <v>2156.1540000000005</v>
      </c>
      <c r="L37" s="124">
        <f t="shared" si="2"/>
        <v>2371.7694000000006</v>
      </c>
      <c r="M37" s="124">
        <f t="shared" si="1"/>
        <v>3201.8886900000011</v>
      </c>
      <c r="N37" s="43"/>
      <c r="O37" s="48"/>
    </row>
    <row r="38" spans="1:15" s="52" customFormat="1" ht="31.5" customHeight="1" x14ac:dyDescent="0.2">
      <c r="A38" s="122">
        <f>_xlfn.AGGREGATE(3,3,$B$11:B38)</f>
        <v>28</v>
      </c>
      <c r="B38" s="123" t="str">
        <f>'Бланк заказа с НДС'!B33</f>
        <v>ТЛТ00003807</v>
      </c>
      <c r="C38" s="123" t="str">
        <f>'Бланк заказа с НДС'!F33</f>
        <v>2108-2904192-01 (профи)</v>
      </c>
      <c r="D38" s="123" t="str">
        <f>'Бланк заказа с НДС'!G33</f>
        <v>21082904192-01</v>
      </c>
      <c r="E38" s="123" t="str">
        <f>'Бланк заказа с НДС'!H33</f>
        <v>о</v>
      </c>
      <c r="F38" s="123">
        <f>'Бланк заказа с НДС'!I33</f>
        <v>1902008221045</v>
      </c>
      <c r="G38" s="123" t="str">
        <f>'Бланк заказа с НДС'!K33</f>
        <v>906-524-02</v>
      </c>
      <c r="H38" s="123" t="str">
        <f>'Бланк заказа с НДС'!L33</f>
        <v>БА08-2904192-01 Комплект шаровых опор "БЗАК-ПРОФИ" с крепежом ВАЗ 2108-2109</v>
      </c>
      <c r="I38" s="124">
        <f>'Бланк заказа с НДС'!N33/1.22</f>
        <v>644.17213114754099</v>
      </c>
      <c r="J38" s="124">
        <f>'Бланк заказа с НДС'!N33</f>
        <v>785.89</v>
      </c>
      <c r="K38" s="124">
        <f t="shared" si="2"/>
        <v>864.47900000000004</v>
      </c>
      <c r="L38" s="124">
        <f t="shared" si="2"/>
        <v>950.92690000000016</v>
      </c>
      <c r="M38" s="124">
        <f t="shared" si="1"/>
        <v>1283.7513150000002</v>
      </c>
      <c r="N38" s="43"/>
      <c r="O38" s="48"/>
    </row>
    <row r="39" spans="1:15" s="52" customFormat="1" ht="31.5" x14ac:dyDescent="0.2">
      <c r="A39" s="122">
        <f>_xlfn.AGGREGATE(3,3,$B$11:B39)</f>
        <v>29</v>
      </c>
      <c r="B39" s="123" t="str">
        <f>'Бланк заказа с НДС'!B34</f>
        <v>ТЛТ00003756</v>
      </c>
      <c r="C39" s="123" t="str">
        <f>'Бланк заказа с НДС'!F34</f>
        <v>2110-2904192 (профи)</v>
      </c>
      <c r="D39" s="123">
        <f>'Бланк заказа с НДС'!G34</f>
        <v>21102904192</v>
      </c>
      <c r="E39" s="123" t="str">
        <f>'Бланк заказа с НДС'!H34</f>
        <v>о</v>
      </c>
      <c r="F39" s="123">
        <f>'Бланк заказа с НДС'!I34</f>
        <v>1902008221052</v>
      </c>
      <c r="G39" s="123" t="str">
        <f>'Бланк заказа с НДС'!K34</f>
        <v>906-525-02</v>
      </c>
      <c r="H39" s="123" t="str">
        <f>'Бланк заказа с НДС'!L34</f>
        <v>БА10-2904192 Комплект шаровых опор "БЗАК-ПРОФИ" с крепежом ВАЗ 2110-1118</v>
      </c>
      <c r="I39" s="124">
        <f>'Бланк заказа с НДС'!N34/1.22</f>
        <v>733.32786885245901</v>
      </c>
      <c r="J39" s="124">
        <f>'Бланк заказа с НДС'!N34</f>
        <v>894.66</v>
      </c>
      <c r="K39" s="124">
        <f t="shared" si="2"/>
        <v>984.12600000000009</v>
      </c>
      <c r="L39" s="124">
        <f t="shared" si="2"/>
        <v>1082.5386000000001</v>
      </c>
      <c r="M39" s="124">
        <f t="shared" si="1"/>
        <v>1461.4271100000003</v>
      </c>
      <c r="N39" s="43"/>
      <c r="O39" s="48"/>
    </row>
    <row r="40" spans="1:15" s="52" customFormat="1" ht="31.5" customHeight="1" x14ac:dyDescent="0.2">
      <c r="A40" s="122">
        <f>_xlfn.AGGREGATE(3,3,$B$11:B40)</f>
        <v>30</v>
      </c>
      <c r="B40" s="123" t="str">
        <f>'Бланк заказа с НДС'!B35</f>
        <v>ТЛТ00003765</v>
      </c>
      <c r="C40" s="123" t="str">
        <f>'Бланк заказа с НДС'!F35</f>
        <v>1118-2904192-01 (профи)</v>
      </c>
      <c r="D40" s="123" t="str">
        <f>'Бланк заказа с НДС'!G35</f>
        <v>11182904192-01</v>
      </c>
      <c r="E40" s="123" t="str">
        <f>'Бланк заказа с НДС'!H35</f>
        <v>о</v>
      </c>
      <c r="F40" s="123">
        <f>'Бланк заказа с НДС'!I35</f>
        <v>1902008221977</v>
      </c>
      <c r="G40" s="123" t="str">
        <f>'Бланк заказа с НДС'!K35</f>
        <v>906-526-02</v>
      </c>
      <c r="H40" s="123" t="str">
        <f>'Бланк заказа с НДС'!L35</f>
        <v>БА18-2904192-01 Комплект шаровых опор "БЗАК-ПРОФИ" с крепежом ВАЗ 1118, 2190</v>
      </c>
      <c r="I40" s="124">
        <f>'Бланк заказа с НДС'!N35/1.22</f>
        <v>789.17213114754099</v>
      </c>
      <c r="J40" s="124">
        <f>'Бланк заказа с НДС'!N35</f>
        <v>962.79</v>
      </c>
      <c r="K40" s="124">
        <f t="shared" si="2"/>
        <v>1059.069</v>
      </c>
      <c r="L40" s="124">
        <f t="shared" si="2"/>
        <v>1164.9759000000001</v>
      </c>
      <c r="M40" s="124">
        <f t="shared" si="1"/>
        <v>1572.7174650000004</v>
      </c>
      <c r="N40" s="43"/>
      <c r="O40" s="48"/>
    </row>
    <row r="41" spans="1:15" s="52" customFormat="1" ht="15.75" x14ac:dyDescent="0.2">
      <c r="A41" s="122">
        <f>_xlfn.AGGREGATE(3,3,$B$11:B41)</f>
        <v>31</v>
      </c>
      <c r="B41" s="123" t="str">
        <f>'Бланк заказа с НДС'!B36</f>
        <v>ТЛТ00003737</v>
      </c>
      <c r="C41" s="123" t="str">
        <f>'Бланк заказа с НДС'!F36</f>
        <v>2123 (профи)</v>
      </c>
      <c r="D41" s="123">
        <f>'Бланк заказа с НДС'!G36</f>
        <v>21232904192</v>
      </c>
      <c r="E41" s="123" t="str">
        <f>'Бланк заказа с НДС'!H36</f>
        <v>о</v>
      </c>
      <c r="F41" s="123">
        <f>'Бланк заказа с НДС'!I36</f>
        <v>1902008221069</v>
      </c>
      <c r="G41" s="123" t="str">
        <f>'Бланк заказа с НДС'!K36</f>
        <v>906-527-02</v>
      </c>
      <c r="H41" s="123" t="str">
        <f>'Бланк заказа с НДС'!L36</f>
        <v>2123-2904192 Комплект шаровых опор "БЗАК-ПРОФИ" с крепежом ВАЗ 2123</v>
      </c>
      <c r="I41" s="124">
        <f>'Бланк заказа с НДС'!N36/1.22</f>
        <v>1675</v>
      </c>
      <c r="J41" s="124">
        <f>'Бланк заказа с НДС'!N36</f>
        <v>2043.5</v>
      </c>
      <c r="K41" s="124">
        <f t="shared" si="2"/>
        <v>2247.8500000000004</v>
      </c>
      <c r="L41" s="124">
        <f t="shared" si="2"/>
        <v>2472.6350000000007</v>
      </c>
      <c r="M41" s="124">
        <f t="shared" si="1"/>
        <v>3338.0572500000012</v>
      </c>
      <c r="N41" s="43"/>
      <c r="O41" s="48"/>
    </row>
    <row r="42" spans="1:15" s="52" customFormat="1" ht="15.75" x14ac:dyDescent="0.2">
      <c r="A42" s="122">
        <f>_xlfn.AGGREGATE(3,3,$B$11:B42)</f>
        <v>32</v>
      </c>
      <c r="B42" s="123" t="str">
        <f>'Бланк заказа с НДС'!B37</f>
        <v>ТЛТ00015053</v>
      </c>
      <c r="C42" s="123" t="str">
        <f>'Бланк заказа с НДС'!F37</f>
        <v>906-641-01</v>
      </c>
      <c r="D42" s="123" t="str">
        <f>'Бланк заказа с НДС'!G37</f>
        <v>212142904082-01/212142904192-05</v>
      </c>
      <c r="E42" s="123" t="str">
        <f>'Бланк заказа с НДС'!H37</f>
        <v>о</v>
      </c>
      <c r="F42" s="123">
        <f>'Бланк заказа с НДС'!I37</f>
        <v>4630017927289</v>
      </c>
      <c r="G42" s="123" t="str">
        <f>'Бланк заказа с НДС'!K37</f>
        <v>906-641-01</v>
      </c>
      <c r="H42" s="123" t="str">
        <f>'Бланк заказа с НДС'!L37</f>
        <v>906-641-01 Комплект шаровых опор "БЗАК-ПРОФИ" с крепежом ВАЗ-21214</v>
      </c>
      <c r="I42" s="124">
        <f>'Бланк заказа с НДС'!N37/1.22</f>
        <v>1715.0000000000002</v>
      </c>
      <c r="J42" s="124">
        <f>'Бланк заказа с НДС'!N37</f>
        <v>2092.3000000000002</v>
      </c>
      <c r="K42" s="124">
        <f t="shared" si="2"/>
        <v>2301.5300000000002</v>
      </c>
      <c r="L42" s="124">
        <f t="shared" si="2"/>
        <v>2531.6830000000004</v>
      </c>
      <c r="M42" s="124">
        <f t="shared" si="1"/>
        <v>3417.7720500000009</v>
      </c>
      <c r="N42" s="43"/>
      <c r="O42" s="48"/>
    </row>
    <row r="43" spans="1:15" s="52" customFormat="1" ht="31.5" customHeight="1" x14ac:dyDescent="0.2">
      <c r="A43" s="122">
        <f>_xlfn.AGGREGATE(3,3,$B$11:B43)</f>
        <v>33</v>
      </c>
      <c r="B43" s="123" t="str">
        <f>'Бланк заказа с НДС'!B38</f>
        <v>ТЛТ00003868</v>
      </c>
      <c r="C43" s="123" t="str">
        <f>'Бланк заказа с НДС'!F38</f>
        <v>2101-3003050/64</v>
      </c>
      <c r="D43" s="123" t="str">
        <f>'Бланк заказа с НДС'!G38</f>
        <v>21013003058/21013003060</v>
      </c>
      <c r="E43" s="123" t="str">
        <f>'Бланк заказа с НДС'!H38</f>
        <v>о</v>
      </c>
      <c r="F43" s="123">
        <f>'Бланк заказа с НДС'!I38</f>
        <v>4612728050159</v>
      </c>
      <c r="G43" s="123" t="str">
        <f>'Бланк заказа с НДС'!K38</f>
        <v>906-535-01</v>
      </c>
      <c r="H43" s="123" t="str">
        <f>'Бланк заказа с НДС'!L38</f>
        <v>БА01-3003050/БА01-3003064 Комплект рулевых наконечников правый+левый крайней тяги рулевой трапеции с крепежом ВАЗ 2101-2107</v>
      </c>
      <c r="I43" s="124">
        <f>'Бланк заказа с НДС'!N38/1.22</f>
        <v>680.82786885245901</v>
      </c>
      <c r="J43" s="124">
        <f>'Бланк заказа с НДС'!N38</f>
        <v>830.61</v>
      </c>
      <c r="K43" s="124">
        <f t="shared" si="2"/>
        <v>913.67100000000005</v>
      </c>
      <c r="L43" s="124">
        <f t="shared" si="2"/>
        <v>1005.0381000000001</v>
      </c>
      <c r="M43" s="124">
        <f t="shared" si="1"/>
        <v>1356.8014350000003</v>
      </c>
      <c r="N43" s="43"/>
      <c r="O43" s="48"/>
    </row>
    <row r="44" spans="1:15" s="52" customFormat="1" ht="31.5" x14ac:dyDescent="0.2">
      <c r="A44" s="122">
        <f>_xlfn.AGGREGATE(3,3,$B$11:B44)</f>
        <v>34</v>
      </c>
      <c r="B44" s="123" t="str">
        <f>'Бланк заказа с НДС'!B39</f>
        <v>ТЛТ00003957</v>
      </c>
      <c r="C44" s="123" t="str">
        <f>'Бланк заказа с НДС'!F39</f>
        <v>2101-3003058/60</v>
      </c>
      <c r="D44" s="123" t="str">
        <f>'Бланк заказа с НДС'!G39</f>
        <v>21013003058/21013003060</v>
      </c>
      <c r="E44" s="123" t="str">
        <f>'Бланк заказа с НДС'!H39</f>
        <v>о</v>
      </c>
      <c r="F44" s="123">
        <f>'Бланк заказа с НДС'!I39</f>
        <v>1702008221195</v>
      </c>
      <c r="G44" s="123" t="str">
        <f>'Бланк заказа с НДС'!K39</f>
        <v>906-535</v>
      </c>
      <c r="H44" s="123" t="str">
        <f>'Бланк заказа с НДС'!L39</f>
        <v>БА01-3003058/БА01-3003060 Комплект наконечников правый+левый крайней тяги  без крепежа ВАЗ 2101-2107</v>
      </c>
      <c r="I44" s="124">
        <f>'Бланк заказа с НДС'!N39/1.22</f>
        <v>664.17213114754099</v>
      </c>
      <c r="J44" s="124">
        <f>'Бланк заказа с НДС'!N39</f>
        <v>810.29</v>
      </c>
      <c r="K44" s="124">
        <f t="shared" ref="K44:L88" si="3">J44*1.1</f>
        <v>891.31900000000007</v>
      </c>
      <c r="L44" s="124">
        <f t="shared" si="3"/>
        <v>980.45090000000016</v>
      </c>
      <c r="M44" s="124">
        <f t="shared" si="1"/>
        <v>1323.6087150000003</v>
      </c>
      <c r="N44" s="43"/>
      <c r="O44" s="48"/>
    </row>
    <row r="45" spans="1:15" s="52" customFormat="1" ht="31.5" x14ac:dyDescent="0.2">
      <c r="A45" s="122">
        <f>_xlfn.AGGREGATE(3,3,$B$11:B45)</f>
        <v>35</v>
      </c>
      <c r="B45" s="123" t="str">
        <f>'Бланк заказа с НДС'!B40</f>
        <v>ТЛТ00003869</v>
      </c>
      <c r="C45" s="123" t="str">
        <f>'Бланк заказа с НДС'!F40</f>
        <v>2101-3003057.01</v>
      </c>
      <c r="D45" s="123">
        <f>'Бланк заказа с НДС'!G40</f>
        <v>21013003056</v>
      </c>
      <c r="E45" s="123" t="str">
        <f>'Бланк заказа с НДС'!H40</f>
        <v>о</v>
      </c>
      <c r="F45" s="123">
        <f>'Бланк заказа с НДС'!I40</f>
        <v>4612728050166</v>
      </c>
      <c r="G45" s="123" t="str">
        <f>'Бланк заказа с НДС'!K40</f>
        <v>906-532-01</v>
      </c>
      <c r="H45" s="123" t="str">
        <f>'Бланк заказа с НДС'!L40</f>
        <v>БА01-3003057.01 Комплект рулевых наконечников крайней тяги рулевой трапеции наружных в сборе с крепежом ВАЗ 2101-2107</v>
      </c>
      <c r="I45" s="124">
        <f>'Бланк заказа с НДС'!N40/1.22</f>
        <v>607.5</v>
      </c>
      <c r="J45" s="124">
        <f>'Бланк заказа с НДС'!N40</f>
        <v>741.15</v>
      </c>
      <c r="K45" s="124">
        <f t="shared" si="3"/>
        <v>815.26499999999999</v>
      </c>
      <c r="L45" s="124">
        <f t="shared" si="3"/>
        <v>896.79150000000004</v>
      </c>
      <c r="M45" s="124">
        <f t="shared" si="1"/>
        <v>1210.668525</v>
      </c>
      <c r="N45" s="43"/>
      <c r="O45" s="43"/>
    </row>
    <row r="46" spans="1:15" s="52" customFormat="1" ht="31.5" customHeight="1" x14ac:dyDescent="0.2">
      <c r="A46" s="122">
        <f>_xlfn.AGGREGATE(3,3,$B$11:B46)</f>
        <v>36</v>
      </c>
      <c r="B46" s="123" t="str">
        <f>'Бланк заказа с НДС'!B41</f>
        <v>ТЛТ00004039</v>
      </c>
      <c r="C46" s="123" t="str">
        <f>'Бланк заказа с НДС'!F41</f>
        <v>2101-3003056</v>
      </c>
      <c r="D46" s="123">
        <f>'Бланк заказа с НДС'!G41</f>
        <v>21013003056</v>
      </c>
      <c r="E46" s="123" t="str">
        <f>'Бланк заказа с НДС'!H41</f>
        <v>о</v>
      </c>
      <c r="F46" s="123">
        <f>'Бланк заказа с НДС'!I41</f>
        <v>1702008221201</v>
      </c>
      <c r="G46" s="123" t="str">
        <f>'Бланк заказа с НДС'!K41</f>
        <v>906-532</v>
      </c>
      <c r="H46" s="123" t="str">
        <f>'Бланк заказа с НДС'!L41</f>
        <v>БА01-3003056 Комплект наконечников тяги рулевой трапеции наружных в сборе без крепежа ВАЗ 2101-2107</v>
      </c>
      <c r="I46" s="124">
        <f>'Бланк заказа с НДС'!N41/1.22</f>
        <v>584.17213114754099</v>
      </c>
      <c r="J46" s="124">
        <f>'Бланк заказа с НДС'!N41</f>
        <v>712.69</v>
      </c>
      <c r="K46" s="124">
        <f t="shared" si="3"/>
        <v>783.95900000000017</v>
      </c>
      <c r="L46" s="124">
        <f t="shared" si="3"/>
        <v>862.35490000000027</v>
      </c>
      <c r="M46" s="124">
        <f t="shared" si="1"/>
        <v>1164.1791150000004</v>
      </c>
      <c r="N46" s="43"/>
      <c r="O46" s="43"/>
    </row>
    <row r="47" spans="1:15" s="52" customFormat="1" ht="15.75" x14ac:dyDescent="0.2">
      <c r="A47" s="122">
        <f>_xlfn.AGGREGATE(3,3,$B$11:B47)</f>
        <v>37</v>
      </c>
      <c r="B47" s="123" t="str">
        <f>'Бланк заказа с НДС'!B42</f>
        <v>ТЛТ00003871</v>
      </c>
      <c r="C47" s="123" t="str">
        <f>'Бланк заказа с НДС'!F42</f>
        <v>2101-3003010</v>
      </c>
      <c r="D47" s="123">
        <f>'Бланк заказа с НДС'!G42</f>
        <v>21013003010</v>
      </c>
      <c r="E47" s="123" t="str">
        <f>'Бланк заказа с НДС'!H42</f>
        <v>о</v>
      </c>
      <c r="F47" s="123">
        <f>'Бланк заказа с НДС'!I42</f>
        <v>1802008221741</v>
      </c>
      <c r="G47" s="123" t="str">
        <f>'Бланк заказа с НДС'!K42</f>
        <v>906-544</v>
      </c>
      <c r="H47" s="123" t="str">
        <f>'Бланк заказа с НДС'!L42</f>
        <v>БА01-3003010 Тяга рулевой трапеции средняя в сборе ВАЗ 2101</v>
      </c>
      <c r="I47" s="124">
        <f>'Бланк заказа с НДС'!N42/1.22</f>
        <v>759.17213114754099</v>
      </c>
      <c r="J47" s="124">
        <f>'Бланк заказа с НДС'!N42</f>
        <v>926.19</v>
      </c>
      <c r="K47" s="124">
        <f t="shared" si="3"/>
        <v>1018.8090000000002</v>
      </c>
      <c r="L47" s="124">
        <f t="shared" si="3"/>
        <v>1120.6899000000003</v>
      </c>
      <c r="M47" s="124">
        <f t="shared" si="1"/>
        <v>1512.9313650000006</v>
      </c>
      <c r="N47" s="43"/>
      <c r="O47" s="43"/>
    </row>
    <row r="48" spans="1:15" s="52" customFormat="1" ht="15.75" x14ac:dyDescent="0.2">
      <c r="A48" s="122">
        <f>_xlfn.AGGREGATE(3,3,$B$11:B48)</f>
        <v>38</v>
      </c>
      <c r="B48" s="123" t="str">
        <f>'Бланк заказа с НДС'!B43</f>
        <v>ТЛТ00003873</v>
      </c>
      <c r="C48" s="123" t="str">
        <f>'Бланк заказа с НДС'!F43</f>
        <v>2121-3414010</v>
      </c>
      <c r="D48" s="123">
        <f>'Бланк заказа с НДС'!G43</f>
        <v>21213414010</v>
      </c>
      <c r="E48" s="123" t="str">
        <f>'Бланк заказа с НДС'!H43</f>
        <v>о</v>
      </c>
      <c r="F48" s="123">
        <f>'Бланк заказа с НДС'!I43</f>
        <v>1802008221758</v>
      </c>
      <c r="G48" s="123" t="str">
        <f>'Бланк заказа с НДС'!K43</f>
        <v>906-545</v>
      </c>
      <c r="H48" s="123" t="str">
        <f>'Бланк заказа с НДС'!L43</f>
        <v>БА21-3414010 Тяга рулевой трапеции средняя в сборе ВАЗ 2121</v>
      </c>
      <c r="I48" s="124">
        <f>'Бланк заказа с НДС'!N43/1.22</f>
        <v>793.32786885245901</v>
      </c>
      <c r="J48" s="124">
        <f>'Бланк заказа с НДС'!N43</f>
        <v>967.86</v>
      </c>
      <c r="K48" s="124">
        <f t="shared" si="3"/>
        <v>1064.6460000000002</v>
      </c>
      <c r="L48" s="124">
        <f t="shared" si="3"/>
        <v>1171.1106000000002</v>
      </c>
      <c r="M48" s="124">
        <f t="shared" si="1"/>
        <v>1580.9993100000004</v>
      </c>
      <c r="N48" s="43"/>
      <c r="O48" s="43"/>
    </row>
    <row r="49" spans="1:15" s="52" customFormat="1" ht="15.75" x14ac:dyDescent="0.2">
      <c r="A49" s="122">
        <f>_xlfn.AGGREGATE(3,3,$B$11:B49)</f>
        <v>39</v>
      </c>
      <c r="B49" s="123" t="str">
        <f>'Бланк заказа с НДС'!B44</f>
        <v>ТЛТ00003872</v>
      </c>
      <c r="C49" s="123" t="str">
        <f>'Бланк заказа с НДС'!F44</f>
        <v>21214-3414010</v>
      </c>
      <c r="D49" s="123">
        <f>'Бланк заказа с НДС'!G44</f>
        <v>212143414010</v>
      </c>
      <c r="E49" s="123" t="str">
        <f>'Бланк заказа с НДС'!H44</f>
        <v>о</v>
      </c>
      <c r="F49" s="123">
        <f>'Бланк заказа с НДС'!I44</f>
        <v>1802008221765</v>
      </c>
      <c r="G49" s="123" t="str">
        <f>'Бланк заказа с НДС'!K44</f>
        <v>906-546</v>
      </c>
      <c r="H49" s="123" t="str">
        <f>'Бланк заказа с НДС'!L44</f>
        <v>БА214-3414010-01 Тяга рулевой трапеции средняя в сборе ВАЗ 2121</v>
      </c>
      <c r="I49" s="124">
        <f>'Бланк заказа с НДС'!N44/1.22</f>
        <v>862.5</v>
      </c>
      <c r="J49" s="124">
        <f>'Бланк заказа с НДС'!N44</f>
        <v>1052.25</v>
      </c>
      <c r="K49" s="124">
        <f t="shared" si="3"/>
        <v>1157.4750000000001</v>
      </c>
      <c r="L49" s="124">
        <f t="shared" si="3"/>
        <v>1273.2225000000003</v>
      </c>
      <c r="M49" s="124">
        <f t="shared" si="1"/>
        <v>1718.8503750000004</v>
      </c>
      <c r="N49" s="43"/>
      <c r="O49" s="43"/>
    </row>
    <row r="50" spans="1:15" s="52" customFormat="1" ht="31.5" x14ac:dyDescent="0.2">
      <c r="A50" s="122">
        <f>_xlfn.AGGREGATE(3,3,$B$11:B50)</f>
        <v>40</v>
      </c>
      <c r="B50" s="123" t="str">
        <f>'Бланк заказа с НДС'!B45</f>
        <v>ТЛТ00003884</v>
      </c>
      <c r="C50" s="123" t="str">
        <f>'Бланк заказа с НДС'!F45</f>
        <v>2121-3414138.01</v>
      </c>
      <c r="D50" s="123">
        <f>'Бланк заказа с НДС'!G45</f>
        <v>21213414138</v>
      </c>
      <c r="E50" s="123" t="str">
        <f>'Бланк заказа с НДС'!H45</f>
        <v>о</v>
      </c>
      <c r="F50" s="123">
        <f>'Бланк заказа с НДС'!I45</f>
        <v>4612728050197</v>
      </c>
      <c r="G50" s="123" t="str">
        <f>'Бланк заказа с НДС'!K45</f>
        <v>906-548-01</v>
      </c>
      <c r="H50" s="123" t="str">
        <f>'Бланк заказа с НДС'!L45</f>
        <v>БА21-3414138.01 Комплект рулевых наконечников внутренних в сборе с крепежом ВАЗ 2121</v>
      </c>
      <c r="I50" s="124">
        <f>'Бланк заказа с НДС'!N45/1.22</f>
        <v>689.17213114754099</v>
      </c>
      <c r="J50" s="124">
        <f>'Бланк заказа с НДС'!N45</f>
        <v>840.79</v>
      </c>
      <c r="K50" s="124">
        <f t="shared" si="3"/>
        <v>924.86900000000003</v>
      </c>
      <c r="L50" s="124">
        <f t="shared" si="3"/>
        <v>1017.3559000000001</v>
      </c>
      <c r="M50" s="124">
        <f t="shared" si="1"/>
        <v>1373.4304650000004</v>
      </c>
      <c r="N50" s="43"/>
      <c r="O50" s="43"/>
    </row>
    <row r="51" spans="1:15" s="52" customFormat="1" ht="31.5" x14ac:dyDescent="0.2">
      <c r="A51" s="122">
        <f>_xlfn.AGGREGATE(3,3,$B$11:B51)</f>
        <v>41</v>
      </c>
      <c r="B51" s="123" t="str">
        <f>'Бланк заказа с НДС'!B46</f>
        <v>ТЛТ00003959</v>
      </c>
      <c r="C51" s="123" t="str">
        <f>'Бланк заказа с НДС'!F46</f>
        <v>2121-3414138</v>
      </c>
      <c r="D51" s="123">
        <f>'Бланк заказа с НДС'!G46</f>
        <v>21213414138</v>
      </c>
      <c r="E51" s="123" t="str">
        <f>'Бланк заказа с НДС'!H46</f>
        <v>о</v>
      </c>
      <c r="F51" s="123">
        <f>'Бланк заказа с НДС'!I46</f>
        <v>4680287513460</v>
      </c>
      <c r="G51" s="123" t="str">
        <f>'Бланк заказа с НДС'!K46</f>
        <v>906-548</v>
      </c>
      <c r="H51" s="123" t="str">
        <f>'Бланк заказа с НДС'!L46</f>
        <v>БА21-3414138 Комплект рулевых наконечников внутренних в сборе без крепежа ВАЗ 2121</v>
      </c>
      <c r="I51" s="124">
        <f>'Бланк заказа с НДС'!N46/1.22</f>
        <v>666.67213114754099</v>
      </c>
      <c r="J51" s="124">
        <f>'Бланк заказа с НДС'!N46</f>
        <v>813.34</v>
      </c>
      <c r="K51" s="124">
        <f t="shared" si="3"/>
        <v>894.67400000000009</v>
      </c>
      <c r="L51" s="124">
        <f t="shared" si="3"/>
        <v>984.1414000000002</v>
      </c>
      <c r="M51" s="124">
        <f t="shared" si="1"/>
        <v>1328.5908900000004</v>
      </c>
      <c r="N51" s="43"/>
      <c r="O51" s="43"/>
    </row>
    <row r="52" spans="1:15" s="52" customFormat="1" ht="31.5" customHeight="1" x14ac:dyDescent="0.2">
      <c r="A52" s="122">
        <f>_xlfn.AGGREGATE(3,3,$B$11:B52)</f>
        <v>42</v>
      </c>
      <c r="B52" s="123" t="str">
        <f>'Бланк заказа с НДС'!B47</f>
        <v>ТЛТ00003914</v>
      </c>
      <c r="C52" s="123" t="str">
        <f>'Бланк заказа с НДС'!F47</f>
        <v>2108-3414056.01/57.01</v>
      </c>
      <c r="D52" s="123" t="str">
        <f>'Бланк заказа с НДС'!G47</f>
        <v>21083414056/21083414057</v>
      </c>
      <c r="E52" s="123" t="str">
        <f>'Бланк заказа с НДС'!H47</f>
        <v>о</v>
      </c>
      <c r="F52" s="123">
        <f>'Бланк заказа с НДС'!I47</f>
        <v>4612728050203</v>
      </c>
      <c r="G52" s="123" t="str">
        <f>'Бланк заказа с НДС'!K47</f>
        <v>906-540-01</v>
      </c>
      <c r="H52" s="123" t="str">
        <f>'Бланк заказа с НДС'!L47</f>
        <v>БА08-3414056.01/БА08-3414057.01 Комплект рулевых наконечников в сборе с крепежом ВАЗ 2108-2109</v>
      </c>
      <c r="I52" s="124">
        <f>'Бланк заказа с НДС'!N47/1.22</f>
        <v>740.82786885245901</v>
      </c>
      <c r="J52" s="124">
        <f>'Бланк заказа с НДС'!N47</f>
        <v>903.81</v>
      </c>
      <c r="K52" s="124">
        <f t="shared" si="3"/>
        <v>994.19100000000003</v>
      </c>
      <c r="L52" s="124">
        <f t="shared" si="3"/>
        <v>1093.6101000000001</v>
      </c>
      <c r="M52" s="124">
        <f t="shared" si="1"/>
        <v>1476.3736350000001</v>
      </c>
      <c r="N52" s="43"/>
      <c r="O52" s="43"/>
    </row>
    <row r="53" spans="1:15" s="52" customFormat="1" ht="31.5" x14ac:dyDescent="0.2">
      <c r="A53" s="122">
        <f>_xlfn.AGGREGATE(3,3,$B$11:B53)</f>
        <v>43</v>
      </c>
      <c r="B53" s="123" t="str">
        <f>'Бланк заказа с НДС'!B48</f>
        <v>ТЛТ00003960</v>
      </c>
      <c r="C53" s="123" t="str">
        <f>'Бланк заказа с НДС'!F48</f>
        <v>2108-3414056.01/57</v>
      </c>
      <c r="D53" s="123" t="str">
        <f>'Бланк заказа с НДС'!G48</f>
        <v>21083414056/21083414057</v>
      </c>
      <c r="E53" s="123" t="str">
        <f>'Бланк заказа с НДС'!H48</f>
        <v>о</v>
      </c>
      <c r="F53" s="123">
        <f>'Бланк заказа с НДС'!I48</f>
        <v>4680287513484</v>
      </c>
      <c r="G53" s="123" t="str">
        <f>'Бланк заказа с НДС'!K48</f>
        <v>906-540</v>
      </c>
      <c r="H53" s="123" t="str">
        <f>'Бланк заказа с НДС'!L48</f>
        <v>БА08-3414056/БА08-3414057 Комплект рулевых наконечников в сборе без крепежа ВАЗ 2108-2109</v>
      </c>
      <c r="I53" s="124">
        <f>'Бланк заказа с НДС'!N48/1.22</f>
        <v>711.67213114754099</v>
      </c>
      <c r="J53" s="124">
        <f>'Бланк заказа с НДС'!N48</f>
        <v>868.24</v>
      </c>
      <c r="K53" s="124">
        <f t="shared" si="3"/>
        <v>955.06400000000008</v>
      </c>
      <c r="L53" s="124">
        <f t="shared" si="3"/>
        <v>1050.5704000000001</v>
      </c>
      <c r="M53" s="124">
        <f t="shared" si="1"/>
        <v>1418.2700400000001</v>
      </c>
      <c r="N53" s="43"/>
      <c r="O53" s="43"/>
    </row>
    <row r="54" spans="1:15" s="52" customFormat="1" ht="31.5" x14ac:dyDescent="0.2">
      <c r="A54" s="122">
        <f>_xlfn.AGGREGATE(3,3,$B$11:B54)</f>
        <v>44</v>
      </c>
      <c r="B54" s="123" t="str">
        <f>'Бланк заказа с НДС'!B49</f>
        <v>ТЛТ00003912</v>
      </c>
      <c r="C54" s="123" t="str">
        <f>'Бланк заказа с НДС'!F49</f>
        <v>2108-3414056</v>
      </c>
      <c r="D54" s="123">
        <f>'Бланк заказа с НДС'!G49</f>
        <v>21083414056</v>
      </c>
      <c r="E54" s="123" t="str">
        <f>'Бланк заказа с НДС'!H49</f>
        <v>о</v>
      </c>
      <c r="F54" s="123">
        <f>'Бланк заказа с НДС'!I49</f>
        <v>1902008221120</v>
      </c>
      <c r="G54" s="123" t="str">
        <f>'Бланк заказа с НДС'!K49</f>
        <v>906-538</v>
      </c>
      <c r="H54" s="123" t="str">
        <f>'Бланк заказа с НДС'!L49</f>
        <v>БА08-3414056.01 Наконечник рулевой наружный правый с крепежом ВАЗ 2108-2109</v>
      </c>
      <c r="I54" s="124">
        <f>'Бланк заказа с НДС'!N49/1.22</f>
        <v>386.67213114754099</v>
      </c>
      <c r="J54" s="124">
        <f>'Бланк заказа с НДС'!N49</f>
        <v>471.74</v>
      </c>
      <c r="K54" s="124">
        <f t="shared" si="3"/>
        <v>518.9140000000001</v>
      </c>
      <c r="L54" s="124">
        <f t="shared" si="3"/>
        <v>570.80540000000019</v>
      </c>
      <c r="M54" s="124">
        <f t="shared" si="1"/>
        <v>770.58729000000028</v>
      </c>
      <c r="N54" s="43"/>
      <c r="O54" s="43"/>
    </row>
    <row r="55" spans="1:15" s="52" customFormat="1" ht="31.5" x14ac:dyDescent="0.2">
      <c r="A55" s="122">
        <f>_xlfn.AGGREGATE(3,3,$B$11:B55)</f>
        <v>45</v>
      </c>
      <c r="B55" s="123" t="str">
        <f>'Бланк заказа с НДС'!B50</f>
        <v>ТЛТ00003913</v>
      </c>
      <c r="C55" s="123" t="str">
        <f>'Бланк заказа с НДС'!F50</f>
        <v>2108-3414057</v>
      </c>
      <c r="D55" s="123">
        <f>'Бланк заказа с НДС'!G50</f>
        <v>21083414057</v>
      </c>
      <c r="E55" s="123" t="str">
        <f>'Бланк заказа с НДС'!H50</f>
        <v>о</v>
      </c>
      <c r="F55" s="123">
        <f>'Бланк заказа с НДС'!I50</f>
        <v>1902008221137</v>
      </c>
      <c r="G55" s="123" t="str">
        <f>'Бланк заказа с НДС'!K50</f>
        <v>906-539</v>
      </c>
      <c r="H55" s="123" t="str">
        <f>'Бланк заказа с НДС'!L50</f>
        <v>БА08-3414057.01 Наконечник рулевой наружный левый с крепежом ВАЗ 2108-2109</v>
      </c>
      <c r="I55" s="124">
        <f>'Бланк заказа с НДС'!N50/1.22</f>
        <v>386.67213114754099</v>
      </c>
      <c r="J55" s="124">
        <f>'Бланк заказа с НДС'!N50</f>
        <v>471.74</v>
      </c>
      <c r="K55" s="124">
        <f t="shared" si="3"/>
        <v>518.9140000000001</v>
      </c>
      <c r="L55" s="124">
        <f t="shared" si="3"/>
        <v>570.80540000000019</v>
      </c>
      <c r="M55" s="124">
        <f t="shared" si="1"/>
        <v>770.58729000000028</v>
      </c>
      <c r="N55" s="43"/>
      <c r="O55" s="43"/>
    </row>
    <row r="56" spans="1:15" s="52" customFormat="1" ht="30.75" customHeight="1" x14ac:dyDescent="0.2">
      <c r="A56" s="122">
        <f>_xlfn.AGGREGATE(3,3,$B$11:B56)</f>
        <v>46</v>
      </c>
      <c r="B56" s="123" t="str">
        <f>'Бланк заказа с НДС'!B51</f>
        <v>ТЛТ00003924</v>
      </c>
      <c r="C56" s="123" t="str">
        <f>'Бланк заказа с НДС'!F51</f>
        <v>2110-3414056.01/57.01</v>
      </c>
      <c r="D56" s="123" t="str">
        <f>'Бланк заказа с НДС'!G51</f>
        <v>21103414056/21103414057</v>
      </c>
      <c r="E56" s="123" t="str">
        <f>'Бланк заказа с НДС'!H51</f>
        <v>о</v>
      </c>
      <c r="F56" s="123">
        <f>'Бланк заказа с НДС'!I51</f>
        <v>4612728050333</v>
      </c>
      <c r="G56" s="123" t="str">
        <f>'Бланк заказа с НДС'!K51</f>
        <v>906-543-01</v>
      </c>
      <c r="H56" s="123" t="str">
        <f>'Бланк заказа с НДС'!L51</f>
        <v>БА10-3414056.01/БА10-3414057.01 Комплект рулевых наконечников в сборе с крепежом ВАЗ 2110-2112</v>
      </c>
      <c r="I56" s="124">
        <f>'Бланк заказа с НДС'!N51/1.22</f>
        <v>824.17213114754099</v>
      </c>
      <c r="J56" s="124">
        <f>'Бланк заказа с НДС'!N51</f>
        <v>1005.49</v>
      </c>
      <c r="K56" s="124">
        <f t="shared" si="3"/>
        <v>1106.039</v>
      </c>
      <c r="L56" s="124">
        <f t="shared" si="3"/>
        <v>1216.6429000000001</v>
      </c>
      <c r="M56" s="124">
        <f t="shared" si="1"/>
        <v>1642.4679150000002</v>
      </c>
      <c r="N56" s="43"/>
      <c r="O56" s="43"/>
    </row>
    <row r="57" spans="1:15" s="52" customFormat="1" ht="31.5" x14ac:dyDescent="0.2">
      <c r="A57" s="122">
        <f>_xlfn.AGGREGATE(3,3,$B$11:B57)</f>
        <v>47</v>
      </c>
      <c r="B57" s="123" t="str">
        <f>'Бланк заказа с НДС'!B52</f>
        <v>ТЛТ00003961</v>
      </c>
      <c r="C57" s="123" t="str">
        <f>'Бланк заказа с НДС'!F52</f>
        <v>2110-3414056.01/57</v>
      </c>
      <c r="D57" s="123" t="str">
        <f>'Бланк заказа с НДС'!G52</f>
        <v>21103414056/21103414057</v>
      </c>
      <c r="E57" s="123" t="str">
        <f>'Бланк заказа с НДС'!H52</f>
        <v>о</v>
      </c>
      <c r="F57" s="123">
        <f>'Бланк заказа с НДС'!I52</f>
        <v>4680287513477</v>
      </c>
      <c r="G57" s="123" t="str">
        <f>'Бланк заказа с НДС'!K52</f>
        <v>906-543</v>
      </c>
      <c r="H57" s="123" t="str">
        <f>'Бланк заказа с НДС'!L52</f>
        <v>БА10-3414056/БА10-3414057 Комплект рулевых наконечников в сборе без крепежа ВАЗ 2110-2112</v>
      </c>
      <c r="I57" s="124">
        <f>'Бланк заказа с НДС'!N52/1.22</f>
        <v>785.82786885245912</v>
      </c>
      <c r="J57" s="124">
        <f>'Бланк заказа с НДС'!N52</f>
        <v>958.71</v>
      </c>
      <c r="K57" s="124">
        <f t="shared" si="3"/>
        <v>1054.5810000000001</v>
      </c>
      <c r="L57" s="124">
        <f t="shared" si="3"/>
        <v>1160.0391000000002</v>
      </c>
      <c r="M57" s="124">
        <f t="shared" si="1"/>
        <v>1566.0527850000003</v>
      </c>
      <c r="N57" s="43"/>
      <c r="O57" s="43"/>
    </row>
    <row r="58" spans="1:15" s="52" customFormat="1" ht="31.5" x14ac:dyDescent="0.2">
      <c r="A58" s="122">
        <f>_xlfn.AGGREGATE(3,3,$B$11:B58)</f>
        <v>48</v>
      </c>
      <c r="B58" s="123" t="str">
        <f>'Бланк заказа с НДС'!B53</f>
        <v>ТЛТ00003925</v>
      </c>
      <c r="C58" s="123" t="str">
        <f>'Бланк заказа с НДС'!F53</f>
        <v>2110-3414056</v>
      </c>
      <c r="D58" s="123">
        <f>'Бланк заказа с НДС'!G53</f>
        <v>21103414056</v>
      </c>
      <c r="E58" s="123" t="str">
        <f>'Бланк заказа с НДС'!H53</f>
        <v>о</v>
      </c>
      <c r="F58" s="123">
        <f>'Бланк заказа с НДС'!I53</f>
        <v>1902008221144</v>
      </c>
      <c r="G58" s="123" t="str">
        <f>'Бланк заказа с НДС'!K53</f>
        <v>906-541</v>
      </c>
      <c r="H58" s="123" t="str">
        <f>'Бланк заказа с НДС'!L53</f>
        <v>БА10-3414056.01 Наконечник рулевой наружный правый с крепежом ВАЗ 2110-2112</v>
      </c>
      <c r="I58" s="124">
        <f>'Бланк заказа с НДС'!N53/1.22</f>
        <v>471.67213114754105</v>
      </c>
      <c r="J58" s="124">
        <f>'Бланк заказа с НДС'!N53</f>
        <v>575.44000000000005</v>
      </c>
      <c r="K58" s="124">
        <f t="shared" si="3"/>
        <v>632.98400000000015</v>
      </c>
      <c r="L58" s="124">
        <f t="shared" si="3"/>
        <v>696.28240000000017</v>
      </c>
      <c r="M58" s="124">
        <f t="shared" si="1"/>
        <v>939.9812400000003</v>
      </c>
      <c r="N58" s="43"/>
      <c r="O58" s="43"/>
    </row>
    <row r="59" spans="1:15" s="52" customFormat="1" ht="31.5" x14ac:dyDescent="0.2">
      <c r="A59" s="122">
        <f>_xlfn.AGGREGATE(3,3,$B$11:B59)</f>
        <v>49</v>
      </c>
      <c r="B59" s="123" t="str">
        <f>'Бланк заказа с НДС'!B54</f>
        <v>ТЛТ00003926</v>
      </c>
      <c r="C59" s="123" t="str">
        <f>'Бланк заказа с НДС'!F54</f>
        <v>2110-3414057</v>
      </c>
      <c r="D59" s="123">
        <f>'Бланк заказа с НДС'!G54</f>
        <v>21103414057</v>
      </c>
      <c r="E59" s="123" t="str">
        <f>'Бланк заказа с НДС'!H54</f>
        <v>о</v>
      </c>
      <c r="F59" s="123">
        <f>'Бланк заказа с НДС'!I54</f>
        <v>1902008221151</v>
      </c>
      <c r="G59" s="123" t="str">
        <f>'Бланк заказа с НДС'!K54</f>
        <v>906-542</v>
      </c>
      <c r="H59" s="123" t="str">
        <f>'Бланк заказа с НДС'!L54</f>
        <v>БА10-3414057.01 Наконечник рулевой наружный левый с крепежом ВАЗ 2110-2112</v>
      </c>
      <c r="I59" s="124">
        <f>'Бланк заказа с НДС'!N54/1.22</f>
        <v>471.67213114754105</v>
      </c>
      <c r="J59" s="124">
        <f>'Бланк заказа с НДС'!N54</f>
        <v>575.44000000000005</v>
      </c>
      <c r="K59" s="124">
        <f t="shared" si="3"/>
        <v>632.98400000000015</v>
      </c>
      <c r="L59" s="124">
        <f t="shared" si="3"/>
        <v>696.28240000000017</v>
      </c>
      <c r="M59" s="124">
        <f t="shared" si="1"/>
        <v>939.9812400000003</v>
      </c>
      <c r="N59" s="43"/>
      <c r="O59" s="43"/>
    </row>
    <row r="60" spans="1:15" s="52" customFormat="1" ht="15.75" x14ac:dyDescent="0.2">
      <c r="A60" s="122">
        <f>_xlfn.AGGREGATE(3,3,$B$11:B60)</f>
        <v>50</v>
      </c>
      <c r="B60" s="123" t="str">
        <f>'Бланк заказа с НДС'!B55</f>
        <v>ТЛТ00014383</v>
      </c>
      <c r="C60" s="123">
        <f>'Бланк заказа с НДС'!F55</f>
        <v>8450039696</v>
      </c>
      <c r="D60" s="123">
        <f>'Бланк заказа с НДС'!G55</f>
        <v>8450039696</v>
      </c>
      <c r="E60" s="123" t="str">
        <f>'Бланк заказа с НДС'!H55</f>
        <v>о</v>
      </c>
      <c r="F60" s="123">
        <f>'Бланк заказа с НДС'!I55</f>
        <v>4630017890057</v>
      </c>
      <c r="G60" s="123" t="str">
        <f>'Бланк заказа с НДС'!K55</f>
        <v>906-633</v>
      </c>
      <c r="H60" s="123" t="str">
        <f>'Бланк заказа с НДС'!L55</f>
        <v>906-633 Наконечник рулевой тяги правый Lada Vesta 8450039696</v>
      </c>
      <c r="I60" s="124">
        <f>'Бланк заказа с НДС'!N55/1.22</f>
        <v>586.67213114754099</v>
      </c>
      <c r="J60" s="124">
        <f>'Бланк заказа с НДС'!N55</f>
        <v>715.74</v>
      </c>
      <c r="K60" s="124">
        <f t="shared" si="3"/>
        <v>787.31400000000008</v>
      </c>
      <c r="L60" s="124">
        <f t="shared" si="3"/>
        <v>866.0454000000002</v>
      </c>
      <c r="M60" s="124">
        <f t="shared" si="1"/>
        <v>1169.1612900000002</v>
      </c>
      <c r="N60" s="43"/>
      <c r="O60" s="43"/>
    </row>
    <row r="61" spans="1:15" s="52" customFormat="1" ht="15.75" x14ac:dyDescent="0.2">
      <c r="A61" s="122">
        <f>_xlfn.AGGREGATE(3,3,$B$11:B61)</f>
        <v>51</v>
      </c>
      <c r="B61" s="123" t="str">
        <f>'Бланк заказа с НДС'!B56</f>
        <v>ТЛТ00014382</v>
      </c>
      <c r="C61" s="123">
        <f>'Бланк заказа с НДС'!F56</f>
        <v>8450039697</v>
      </c>
      <c r="D61" s="123">
        <f>'Бланк заказа с НДС'!G56</f>
        <v>8450039697</v>
      </c>
      <c r="E61" s="123" t="str">
        <f>'Бланк заказа с НДС'!H56</f>
        <v>о</v>
      </c>
      <c r="F61" s="123">
        <f>'Бланк заказа с НДС'!I56</f>
        <v>4630017890040</v>
      </c>
      <c r="G61" s="123" t="str">
        <f>'Бланк заказа с НДС'!K56</f>
        <v>906-632</v>
      </c>
      <c r="H61" s="123" t="str">
        <f>'Бланк заказа с НДС'!L56</f>
        <v>906-632 Наконечник рулевой тяги левый Lada Vesta 8450039697</v>
      </c>
      <c r="I61" s="124">
        <f>'Бланк заказа с НДС'!N56/1.22</f>
        <v>586.67213114754099</v>
      </c>
      <c r="J61" s="124">
        <f>'Бланк заказа с НДС'!N56</f>
        <v>715.74</v>
      </c>
      <c r="K61" s="124">
        <f t="shared" si="3"/>
        <v>787.31400000000008</v>
      </c>
      <c r="L61" s="124">
        <f t="shared" si="3"/>
        <v>866.0454000000002</v>
      </c>
      <c r="M61" s="124">
        <f t="shared" si="1"/>
        <v>1169.1612900000002</v>
      </c>
      <c r="N61" s="43"/>
      <c r="O61" s="43"/>
    </row>
    <row r="62" spans="1:15" s="52" customFormat="1" ht="15.75" x14ac:dyDescent="0.2">
      <c r="A62" s="122">
        <f>_xlfn.AGGREGATE(3,3,$B$11:B62)</f>
        <v>52</v>
      </c>
      <c r="B62" s="123" t="str">
        <f>'Бланк заказа с НДС'!B57</f>
        <v>ТЛТ00016152</v>
      </c>
      <c r="C62" s="123" t="str">
        <f>'Бланк заказа с НДС'!F57</f>
        <v>906-696</v>
      </c>
      <c r="D62" s="123" t="str">
        <f>'Бланк заказа с НДС'!G57</f>
        <v>8450039696/8450039697</v>
      </c>
      <c r="E62" s="123" t="str">
        <f>'Бланк заказа с НДС'!H57</f>
        <v>о</v>
      </c>
      <c r="F62" s="123">
        <f>'Бланк заказа с НДС'!I57</f>
        <v>4630017927227</v>
      </c>
      <c r="G62" s="123" t="str">
        <f>'Бланк заказа с НДС'!K57</f>
        <v>906-696</v>
      </c>
      <c r="H62" s="123" t="str">
        <f>'Бланк заказа с НДС'!L57</f>
        <v>906-696 Комплект рулевых наконечников LADA VESTA</v>
      </c>
      <c r="I62" s="124">
        <f>'Бланк заказа с НДС'!N57/1.22</f>
        <v>922.50000000000011</v>
      </c>
      <c r="J62" s="124">
        <f>'Бланк заказа с НДС'!N57</f>
        <v>1125.45</v>
      </c>
      <c r="K62" s="124">
        <f t="shared" si="3"/>
        <v>1237.9950000000001</v>
      </c>
      <c r="L62" s="124">
        <f t="shared" si="3"/>
        <v>1361.7945000000002</v>
      </c>
      <c r="M62" s="124">
        <f t="shared" si="1"/>
        <v>1838.4225750000003</v>
      </c>
      <c r="N62" s="43"/>
      <c r="O62" s="43"/>
    </row>
    <row r="63" spans="1:15" s="52" customFormat="1" ht="15.75" x14ac:dyDescent="0.2">
      <c r="A63" s="122">
        <f>_xlfn.AGGREGATE(3,3,$B$11:B63)</f>
        <v>53</v>
      </c>
      <c r="B63" s="123" t="str">
        <f>'Бланк заказа с НДС'!B58</f>
        <v>ТЛТ00014384</v>
      </c>
      <c r="C63" s="123">
        <f>'Бланк заказа с НДС'!F58</f>
        <v>8450006828</v>
      </c>
      <c r="D63" s="123">
        <f>'Бланк заказа с НДС'!G58</f>
        <v>8450006828</v>
      </c>
      <c r="E63" s="123" t="str">
        <f>'Бланк заказа с НДС'!H58</f>
        <v>о</v>
      </c>
      <c r="F63" s="123">
        <f>'Бланк заказа с НДС'!I58</f>
        <v>4630017890064</v>
      </c>
      <c r="G63" s="123" t="str">
        <f>'Бланк заказа с НДС'!K58</f>
        <v>906-634</v>
      </c>
      <c r="H63" s="123" t="str">
        <f>'Бланк заказа с НДС'!L58</f>
        <v>906-634 Рулевая тяга Lada Vesta 8450006828</v>
      </c>
      <c r="I63" s="124">
        <f>'Бланк заказа с НДС'!N58/1.22</f>
        <v>413.32786885245901</v>
      </c>
      <c r="J63" s="124">
        <f>'Бланк заказа с НДС'!N58</f>
        <v>504.26</v>
      </c>
      <c r="K63" s="124">
        <f t="shared" si="3"/>
        <v>554.68600000000004</v>
      </c>
      <c r="L63" s="124">
        <f t="shared" si="3"/>
        <v>610.15460000000007</v>
      </c>
      <c r="M63" s="124">
        <f t="shared" si="1"/>
        <v>823.70871000000011</v>
      </c>
      <c r="N63" s="43"/>
      <c r="O63" s="43"/>
    </row>
    <row r="64" spans="1:15" s="52" customFormat="1" ht="20.25" customHeight="1" x14ac:dyDescent="0.2">
      <c r="A64" s="122">
        <f>_xlfn.AGGREGATE(3,3,$B$11:B64)</f>
        <v>54</v>
      </c>
      <c r="B64" s="123" t="str">
        <f>'Бланк заказа с НДС'!B59</f>
        <v>ТЛТ00003890</v>
      </c>
      <c r="C64" s="123" t="str">
        <f>'Бланк заказа с НДС'!F59</f>
        <v>906-292-01</v>
      </c>
      <c r="D64" s="123" t="str">
        <f>'Бланк заказа с НДС'!G59</f>
        <v>21013003000 (21013003058 + 21013003060 + 21013003056 + 21013003010)</v>
      </c>
      <c r="E64" s="123" t="str">
        <f>'Бланк заказа с НДС'!H59</f>
        <v>о</v>
      </c>
      <c r="F64" s="123">
        <f>'Бланк заказа с НДС'!I59</f>
        <v>4612728050210</v>
      </c>
      <c r="G64" s="123" t="str">
        <f>'Бланк заказа с НДС'!K59</f>
        <v>906-292-01</v>
      </c>
      <c r="H64" s="123" t="str">
        <f>'Бланк заказа с НДС'!L59</f>
        <v>906-292-01 Комплект тяг рулевой трапеции без скрутки ВАЗ 2101-2107</v>
      </c>
      <c r="I64" s="124">
        <f>'Бланк заказа с НДС'!N59/1.22</f>
        <v>2171.6721311475412</v>
      </c>
      <c r="J64" s="124">
        <f>'Бланк заказа с НДС'!N59</f>
        <v>2649.44</v>
      </c>
      <c r="K64" s="124">
        <f t="shared" si="3"/>
        <v>2914.3840000000005</v>
      </c>
      <c r="L64" s="124">
        <f t="shared" si="3"/>
        <v>3205.8224000000009</v>
      </c>
      <c r="M64" s="124">
        <f t="shared" si="1"/>
        <v>4327.8602400000018</v>
      </c>
      <c r="N64" s="43"/>
      <c r="O64" s="43"/>
    </row>
    <row r="65" spans="1:15" s="52" customFormat="1" ht="20.25" customHeight="1" x14ac:dyDescent="0.2">
      <c r="A65" s="122">
        <f>_xlfn.AGGREGATE(3,3,$B$11:B65)</f>
        <v>55</v>
      </c>
      <c r="B65" s="123" t="str">
        <f>'Бланк заказа с НДС'!B60</f>
        <v>ТЛТ00003892</v>
      </c>
      <c r="C65" s="123" t="str">
        <f>'Бланк заказа с НДС'!F60</f>
        <v>906-293-01</v>
      </c>
      <c r="D65" s="123" t="str">
        <f>'Бланк заказа с НДС'!G60</f>
        <v>21213414000 (21213414138 + 21013003056 + 21213414010)</v>
      </c>
      <c r="E65" s="123" t="str">
        <f>'Бланк заказа с НДС'!H60</f>
        <v>о</v>
      </c>
      <c r="F65" s="123">
        <f>'Бланк заказа с НДС'!I60</f>
        <v>4612728050227</v>
      </c>
      <c r="G65" s="123" t="str">
        <f>'Бланк заказа с НДС'!K60</f>
        <v>906-293-01</v>
      </c>
      <c r="H65" s="123" t="str">
        <f>'Бланк заказа с НДС'!L60</f>
        <v>906-293-01 Комплект тяг рулевой трапеции без скрутки ВАЗ 2121</v>
      </c>
      <c r="I65" s="124">
        <f>'Бланк заказа с НДС'!N60/1.22</f>
        <v>2231.6721311475408</v>
      </c>
      <c r="J65" s="124">
        <f>'Бланк заказа с НДС'!N60</f>
        <v>2722.64</v>
      </c>
      <c r="K65" s="124">
        <f t="shared" si="3"/>
        <v>2994.904</v>
      </c>
      <c r="L65" s="124">
        <f t="shared" si="3"/>
        <v>3294.3944000000001</v>
      </c>
      <c r="M65" s="124">
        <f t="shared" si="1"/>
        <v>4447.4324400000005</v>
      </c>
      <c r="N65" s="43"/>
      <c r="O65" s="43"/>
    </row>
    <row r="66" spans="1:15" s="52" customFormat="1" ht="20.25" customHeight="1" x14ac:dyDescent="0.2">
      <c r="A66" s="122">
        <f>_xlfn.AGGREGATE(3,3,$B$11:B66)</f>
        <v>56</v>
      </c>
      <c r="B66" s="123" t="str">
        <f>'Бланк заказа с НДС'!B61</f>
        <v>ТЛТ00003889</v>
      </c>
      <c r="C66" s="123" t="str">
        <f>'Бланк заказа с НДС'!F61</f>
        <v>906-292 скр.</v>
      </c>
      <c r="D66" s="123" t="str">
        <f>'Бланк заказа с НДС'!G61</f>
        <v>21013003000 (21013003058 + 21013003060 + 21013003056 + 21013003010)</v>
      </c>
      <c r="E66" s="123" t="str">
        <f>'Бланк заказа с НДС'!H61</f>
        <v>о</v>
      </c>
      <c r="F66" s="123">
        <f>'Бланк заказа с НДС'!I61</f>
        <v>4612728050296</v>
      </c>
      <c r="G66" s="123" t="str">
        <f>'Бланк заказа с НДС'!K61</f>
        <v>906-292</v>
      </c>
      <c r="H66" s="123" t="str">
        <f>'Бланк заказа с НДС'!L61</f>
        <v>906-292 Комплект тяг рулевой трапеции со скрутой ВАЗ 2101-2107</v>
      </c>
      <c r="I66" s="124">
        <f>'Бланк заказа с НДС'!N61/1.22</f>
        <v>2256.6721311475408</v>
      </c>
      <c r="J66" s="124">
        <f>'Бланк заказа с НДС'!N61</f>
        <v>2753.14</v>
      </c>
      <c r="K66" s="124">
        <f t="shared" si="3"/>
        <v>3028.4540000000002</v>
      </c>
      <c r="L66" s="124">
        <f t="shared" si="3"/>
        <v>3331.2994000000003</v>
      </c>
      <c r="M66" s="124">
        <f t="shared" si="1"/>
        <v>4497.2541900000006</v>
      </c>
      <c r="N66" s="43"/>
      <c r="O66" s="43"/>
    </row>
    <row r="67" spans="1:15" s="52" customFormat="1" ht="20.25" customHeight="1" x14ac:dyDescent="0.2">
      <c r="A67" s="122">
        <f>_xlfn.AGGREGATE(3,3,$B$11:B67)</f>
        <v>57</v>
      </c>
      <c r="B67" s="123" t="str">
        <f>'Бланк заказа с НДС'!B62</f>
        <v>ТЛТ00003891</v>
      </c>
      <c r="C67" s="123" t="str">
        <f>'Бланк заказа с НДС'!F62</f>
        <v>906-293 скр.</v>
      </c>
      <c r="D67" s="123" t="str">
        <f>'Бланк заказа с НДС'!G62</f>
        <v>21213414000 (21213414138 + 21013003056 + 21213414010)</v>
      </c>
      <c r="E67" s="123" t="str">
        <f>'Бланк заказа с НДС'!H62</f>
        <v>о</v>
      </c>
      <c r="F67" s="123">
        <f>'Бланк заказа с НДС'!I62</f>
        <v>4612728050302</v>
      </c>
      <c r="G67" s="123" t="str">
        <f>'Бланк заказа с НДС'!K62</f>
        <v>906-293</v>
      </c>
      <c r="H67" s="123" t="str">
        <f>'Бланк заказа с НДС'!L62</f>
        <v>906-293 Комплект тяг рулевой трапеции со скруткой ВАЗ 2121</v>
      </c>
      <c r="I67" s="124">
        <f>'Бланк заказа с НДС'!N62/1.22</f>
        <v>2305.8278688524592</v>
      </c>
      <c r="J67" s="124">
        <f>'Бланк заказа с НДС'!N62</f>
        <v>2813.11</v>
      </c>
      <c r="K67" s="124">
        <f t="shared" si="3"/>
        <v>3094.4210000000003</v>
      </c>
      <c r="L67" s="124">
        <f t="shared" si="3"/>
        <v>3403.8631000000005</v>
      </c>
      <c r="M67" s="124">
        <f t="shared" si="1"/>
        <v>4595.2151850000009</v>
      </c>
      <c r="N67" s="43"/>
      <c r="O67" s="43"/>
    </row>
    <row r="68" spans="1:15" s="52" customFormat="1" ht="20.25" customHeight="1" x14ac:dyDescent="0.2">
      <c r="A68" s="122">
        <f>_xlfn.AGGREGATE(3,3,$B$11:B68)</f>
        <v>58</v>
      </c>
      <c r="B68" s="123" t="str">
        <f>'Бланк заказа с НДС'!B63</f>
        <v>ТЛТ00003893</v>
      </c>
      <c r="C68" s="123" t="str">
        <f>'Бланк заказа с НДС'!F63</f>
        <v>906-367 GM</v>
      </c>
      <c r="D68" s="123" t="str">
        <f>'Бланк заказа с НДС'!G63</f>
        <v>21233414000 (21233414010 + 21233414052 + 21233414053)</v>
      </c>
      <c r="E68" s="123" t="str">
        <f>'Бланк заказа с НДС'!H63</f>
        <v>о</v>
      </c>
      <c r="F68" s="123">
        <f>'Бланк заказа с НДС'!I63</f>
        <v>1902008221182</v>
      </c>
      <c r="G68" s="123" t="str">
        <f>'Бланк заказа с НДС'!K63</f>
        <v>906-367</v>
      </c>
      <c r="H68" s="123" t="str">
        <f>'Бланк заказа с НДС'!L63</f>
        <v>906-367 Комплект тяг рулевой трапеции "Шевроле-Нива"</v>
      </c>
      <c r="I68" s="124">
        <f>'Бланк заказа с НДС'!N63/1.22</f>
        <v>2327.5</v>
      </c>
      <c r="J68" s="124">
        <f>'Бланк заказа с НДС'!N63</f>
        <v>2839.55</v>
      </c>
      <c r="K68" s="124">
        <f t="shared" si="3"/>
        <v>3123.5050000000006</v>
      </c>
      <c r="L68" s="124">
        <f t="shared" si="3"/>
        <v>3435.855500000001</v>
      </c>
      <c r="M68" s="124">
        <f t="shared" si="1"/>
        <v>4638.4049250000016</v>
      </c>
      <c r="N68" s="43"/>
      <c r="O68" s="43"/>
    </row>
    <row r="69" spans="1:15" s="52" customFormat="1" ht="20.25" customHeight="1" x14ac:dyDescent="0.2">
      <c r="A69" s="122">
        <f>_xlfn.AGGREGATE(3,3,$B$11:B69)</f>
        <v>59</v>
      </c>
      <c r="B69" s="123" t="str">
        <f>'Бланк заказа с НДС'!B64</f>
        <v>ТЛТ00003894</v>
      </c>
      <c r="C69" s="123" t="str">
        <f>'Бланк заказа с НДС'!F64</f>
        <v>906-368скр GM</v>
      </c>
      <c r="D69" s="123" t="str">
        <f>'Бланк заказа с НДС'!G64</f>
        <v>21233414000 (21233414010 + 21233414052 + 21233414053)</v>
      </c>
      <c r="E69" s="123" t="str">
        <f>'Бланк заказа с НДС'!H64</f>
        <v>о</v>
      </c>
      <c r="F69" s="123">
        <f>'Бланк заказа с НДС'!I64</f>
        <v>1902008221199</v>
      </c>
      <c r="G69" s="123" t="str">
        <f>'Бланк заказа с НДС'!K64</f>
        <v>906-368</v>
      </c>
      <c r="H69" s="123" t="str">
        <f>'Бланк заказа с НДС'!L64</f>
        <v>906-368 Комплект тяг рулевой трапеции "Шевроле-Нива" с полным комплектом крепежа</v>
      </c>
      <c r="I69" s="124">
        <f>'Бланк заказа с НДС'!N64/1.22</f>
        <v>2411.6721311475408</v>
      </c>
      <c r="J69" s="124">
        <f>'Бланк заказа с НДС'!N64</f>
        <v>2942.24</v>
      </c>
      <c r="K69" s="124">
        <f t="shared" si="3"/>
        <v>3236.4639999999999</v>
      </c>
      <c r="L69" s="124">
        <f t="shared" si="3"/>
        <v>3560.1104</v>
      </c>
      <c r="M69" s="124">
        <f t="shared" si="1"/>
        <v>4806.1490400000002</v>
      </c>
      <c r="N69" s="43"/>
      <c r="O69" s="43"/>
    </row>
    <row r="70" spans="1:15" s="52" customFormat="1" ht="21" customHeight="1" x14ac:dyDescent="0.2">
      <c r="A70" s="122">
        <f>_xlfn.AGGREGATE(3,3,$B$11:B70)</f>
        <v>60</v>
      </c>
      <c r="B70" s="123" t="str">
        <f>'Бланк заказа с НДС'!B65</f>
        <v>ТЛТ00014475</v>
      </c>
      <c r="C70" s="123" t="str">
        <f>'Бланк заказа с НДС'!F65</f>
        <v>906-639</v>
      </c>
      <c r="D70" s="123" t="str">
        <f>'Бланк заказа с НДС'!G65</f>
        <v>212143414010 + 21233414052 + 21233414053</v>
      </c>
      <c r="E70" s="123" t="str">
        <f>'Бланк заказа с НДС'!H65</f>
        <v>о</v>
      </c>
      <c r="F70" s="123">
        <f>'Бланк заказа с НДС'!I65</f>
        <v>4630017927265</v>
      </c>
      <c r="G70" s="123" t="str">
        <f>'Бланк заказа с НДС'!K65</f>
        <v>906-639</v>
      </c>
      <c r="H70" s="123" t="str">
        <f>'Бланк заказа с НДС'!L65</f>
        <v>906-639 Комплект тяг рулевой трапеции без скрутки ВАЗ-21214</v>
      </c>
      <c r="I70" s="124">
        <f>'Бланк заказа с НДС'!N65/1.22</f>
        <v>2332.5</v>
      </c>
      <c r="J70" s="124">
        <f>'Бланк заказа с НДС'!N65</f>
        <v>2845.65</v>
      </c>
      <c r="K70" s="124">
        <f t="shared" si="3"/>
        <v>3130.2150000000001</v>
      </c>
      <c r="L70" s="124">
        <f t="shared" si="3"/>
        <v>3443.2365000000004</v>
      </c>
      <c r="M70" s="124">
        <f t="shared" si="1"/>
        <v>4648.3692750000009</v>
      </c>
      <c r="N70" s="43"/>
      <c r="O70" s="43"/>
    </row>
    <row r="71" spans="1:15" s="52" customFormat="1" ht="21" customHeight="1" x14ac:dyDescent="0.2">
      <c r="A71" s="122">
        <f>_xlfn.AGGREGATE(3,3,$B$11:B71)</f>
        <v>61</v>
      </c>
      <c r="B71" s="123" t="str">
        <f>'Бланк заказа с НДС'!B66</f>
        <v>ТЛТ00014474</v>
      </c>
      <c r="C71" s="123" t="str">
        <f>'Бланк заказа с НДС'!F66</f>
        <v>906-640</v>
      </c>
      <c r="D71" s="123" t="str">
        <f>'Бланк заказа с НДС'!G66</f>
        <v>212143414010 + 21233414052 + 21233414053</v>
      </c>
      <c r="E71" s="123" t="str">
        <f>'Бланк заказа с НДС'!H66</f>
        <v>о</v>
      </c>
      <c r="F71" s="123">
        <f>'Бланк заказа с НДС'!I66</f>
        <v>4630017927272</v>
      </c>
      <c r="G71" s="123" t="str">
        <f>'Бланк заказа с НДС'!K66</f>
        <v>906-640</v>
      </c>
      <c r="H71" s="123" t="str">
        <f>'Бланк заказа с НДС'!L66</f>
        <v>906-640 Комплект тяг рулевой трапеции со скруткой ВАЗ-21214</v>
      </c>
      <c r="I71" s="124">
        <f>'Бланк заказа с НДС'!N66/1.22</f>
        <v>2421.6721311475412</v>
      </c>
      <c r="J71" s="124">
        <f>'Бланк заказа с НДС'!N66</f>
        <v>2954.44</v>
      </c>
      <c r="K71" s="124">
        <f t="shared" si="3"/>
        <v>3249.8840000000005</v>
      </c>
      <c r="L71" s="124">
        <f t="shared" si="3"/>
        <v>3574.8724000000007</v>
      </c>
      <c r="M71" s="124">
        <f t="shared" si="1"/>
        <v>4826.0777400000015</v>
      </c>
      <c r="N71" s="43"/>
      <c r="O71" s="43"/>
    </row>
    <row r="72" spans="1:15" s="52" customFormat="1" ht="15.75" x14ac:dyDescent="0.2">
      <c r="A72" s="122">
        <f>_xlfn.AGGREGATE(3,3,$B$11:B72)</f>
        <v>62</v>
      </c>
      <c r="B72" s="123" t="str">
        <f>'Бланк заказа с НДС'!B67</f>
        <v>ТЛТ00003874</v>
      </c>
      <c r="C72" s="123" t="str">
        <f>'Бланк заказа с НДС'!F67</f>
        <v xml:space="preserve">2123-3414010GM </v>
      </c>
      <c r="D72" s="123">
        <f>'Бланк заказа с НДС'!G67</f>
        <v>21233414010</v>
      </c>
      <c r="E72" s="123" t="str">
        <f>'Бланк заказа с НДС'!H67</f>
        <v>о</v>
      </c>
      <c r="F72" s="123">
        <f>'Бланк заказа с НДС'!I67</f>
        <v>1802008221772</v>
      </c>
      <c r="G72" s="123" t="str">
        <f>'Бланк заказа с НДС'!K67</f>
        <v>906-547</v>
      </c>
      <c r="H72" s="123" t="str">
        <f>'Бланк заказа с НДС'!L67</f>
        <v>БА23-3414010 Тяга рулевой трапеции средняя в сборе ВАЗ 2123</v>
      </c>
      <c r="I72" s="124">
        <f>'Бланк заказа с НДС'!N67/1.22</f>
        <v>855.82786885245901</v>
      </c>
      <c r="J72" s="124">
        <f>'Бланк заказа с НДС'!N67</f>
        <v>1044.1099999999999</v>
      </c>
      <c r="K72" s="124">
        <f t="shared" si="3"/>
        <v>1148.521</v>
      </c>
      <c r="L72" s="124">
        <f t="shared" si="3"/>
        <v>1263.3731</v>
      </c>
      <c r="M72" s="124">
        <f t="shared" si="1"/>
        <v>1705.5536850000001</v>
      </c>
      <c r="N72" s="43"/>
      <c r="O72" s="43"/>
    </row>
    <row r="73" spans="1:15" s="52" customFormat="1" ht="15.75" x14ac:dyDescent="0.2">
      <c r="A73" s="122">
        <f>_xlfn.AGGREGATE(3,3,$B$11:B73)</f>
        <v>63</v>
      </c>
      <c r="B73" s="123" t="str">
        <f>'Бланк заказа с НДС'!B68</f>
        <v>ТЛТ00003887</v>
      </c>
      <c r="C73" s="123" t="str">
        <f>'Бланк заказа с НДС'!F68</f>
        <v xml:space="preserve">2123-3414052GM </v>
      </c>
      <c r="D73" s="123">
        <f>'Бланк заказа с НДС'!G68</f>
        <v>21233414052</v>
      </c>
      <c r="E73" s="123" t="str">
        <f>'Бланк заказа с НДС'!H68</f>
        <v>о</v>
      </c>
      <c r="F73" s="123">
        <f>'Бланк заказа с НДС'!I68</f>
        <v>1902008221267</v>
      </c>
      <c r="G73" s="123" t="str">
        <f>'Бланк заказа с НДС'!K68</f>
        <v>906-549</v>
      </c>
      <c r="H73" s="123" t="str">
        <f>'Бланк заказа с НДС'!L68</f>
        <v>БА23-3414052 Тяга рулевой трапеции крайняя правая ВАЗ 2123</v>
      </c>
      <c r="I73" s="124">
        <f>'Бланк заказа с НДС'!N68/1.22</f>
        <v>747.5</v>
      </c>
      <c r="J73" s="124">
        <f>'Бланк заказа с НДС'!N68</f>
        <v>911.95</v>
      </c>
      <c r="K73" s="124">
        <f t="shared" si="3"/>
        <v>1003.1450000000001</v>
      </c>
      <c r="L73" s="124">
        <f t="shared" si="3"/>
        <v>1103.4595000000002</v>
      </c>
      <c r="M73" s="124">
        <f t="shared" si="1"/>
        <v>1489.6703250000003</v>
      </c>
      <c r="N73" s="43"/>
      <c r="O73" s="43"/>
    </row>
    <row r="74" spans="1:15" s="52" customFormat="1" ht="15.75" x14ac:dyDescent="0.2">
      <c r="A74" s="122">
        <f>_xlfn.AGGREGATE(3,3,$B$11:B74)</f>
        <v>64</v>
      </c>
      <c r="B74" s="123" t="str">
        <f>'Бланк заказа с НДС'!B69</f>
        <v>ТЛТ00003888</v>
      </c>
      <c r="C74" s="123" t="str">
        <f>'Бланк заказа с НДС'!F69</f>
        <v>2123-3414053GM</v>
      </c>
      <c r="D74" s="123">
        <f>'Бланк заказа с НДС'!G69</f>
        <v>21233414053</v>
      </c>
      <c r="E74" s="123" t="str">
        <f>'Бланк заказа с НДС'!H69</f>
        <v>о</v>
      </c>
      <c r="F74" s="123">
        <f>'Бланк заказа с НДС'!I69</f>
        <v>1902008221250</v>
      </c>
      <c r="G74" s="123" t="str">
        <f>'Бланк заказа с НДС'!K69</f>
        <v>906-550</v>
      </c>
      <c r="H74" s="123" t="str">
        <f>'Бланк заказа с НДС'!L69</f>
        <v>БА23-3414053-10 Тяга рулевой трапеции крайняя левая ВАЗ 2123</v>
      </c>
      <c r="I74" s="124">
        <f>'Бланк заказа с НДС'!N69/1.22</f>
        <v>747.5</v>
      </c>
      <c r="J74" s="124">
        <f>'Бланк заказа с НДС'!N69</f>
        <v>911.95</v>
      </c>
      <c r="K74" s="124">
        <f t="shared" si="3"/>
        <v>1003.1450000000001</v>
      </c>
      <c r="L74" s="124">
        <f t="shared" si="3"/>
        <v>1103.4595000000002</v>
      </c>
      <c r="M74" s="124">
        <f t="shared" si="1"/>
        <v>1489.6703250000003</v>
      </c>
      <c r="N74" s="43"/>
      <c r="O74" s="43"/>
    </row>
    <row r="75" spans="1:15" s="52" customFormat="1" ht="31.5" x14ac:dyDescent="0.2">
      <c r="A75" s="122">
        <f>_xlfn.AGGREGATE(3,3,$B$11:B75)</f>
        <v>65</v>
      </c>
      <c r="B75" s="123" t="str">
        <f>'Бланк заказа с НДС'!B70</f>
        <v>ТЛТ00014479</v>
      </c>
      <c r="C75" s="123" t="str">
        <f>'Бланк заказа с НДС'!F70</f>
        <v>906-637</v>
      </c>
      <c r="D75" s="123" t="str">
        <f>'Бланк заказа с НДС'!G70</f>
        <v>21233414059/21233414059</v>
      </c>
      <c r="E75" s="123" t="str">
        <f>'Бланк заказа с НДС'!H70</f>
        <v>о</v>
      </c>
      <c r="F75" s="123">
        <f>'Бланк заказа с НДС'!I70</f>
        <v>4630017927241</v>
      </c>
      <c r="G75" s="123" t="str">
        <f>'Бланк заказа с НДС'!K70</f>
        <v>906-637</v>
      </c>
      <c r="H75" s="123" t="str">
        <f>'Бланк заказа с НДС'!L70</f>
        <v>906-637 Комплект рулевых внутренних наконечников в сборе без крепежа ВАЗ-2123</v>
      </c>
      <c r="I75" s="124">
        <f>'Бланк заказа с НДС'!N70/1.22</f>
        <v>678.32786885245901</v>
      </c>
      <c r="J75" s="124">
        <f>'Бланк заказа с НДС'!N70</f>
        <v>827.56</v>
      </c>
      <c r="K75" s="124">
        <f t="shared" si="3"/>
        <v>910.31600000000003</v>
      </c>
      <c r="L75" s="124">
        <f t="shared" si="3"/>
        <v>1001.3476000000002</v>
      </c>
      <c r="M75" s="124">
        <f t="shared" si="1"/>
        <v>1351.8192600000002</v>
      </c>
      <c r="N75" s="43"/>
      <c r="O75" s="43"/>
    </row>
    <row r="76" spans="1:15" s="52" customFormat="1" ht="31.5" x14ac:dyDescent="0.2">
      <c r="A76" s="122">
        <f>_xlfn.AGGREGATE(3,3,$B$11:B76)</f>
        <v>66</v>
      </c>
      <c r="B76" s="123" t="str">
        <f>'Бланк заказа с НДС'!B71</f>
        <v>ТЛТ00014480</v>
      </c>
      <c r="C76" s="123" t="str">
        <f>'Бланк заказа с НДС'!F71</f>
        <v>906-638</v>
      </c>
      <c r="D76" s="123" t="str">
        <f>'Бланк заказа с НДС'!G71</f>
        <v>21233414059/21233414059</v>
      </c>
      <c r="E76" s="123" t="str">
        <f>'Бланк заказа с НДС'!H71</f>
        <v>о</v>
      </c>
      <c r="F76" s="123">
        <f>'Бланк заказа с НДС'!I71</f>
        <v>4630017927258</v>
      </c>
      <c r="G76" s="123" t="str">
        <f>'Бланк заказа с НДС'!K71</f>
        <v>906-638</v>
      </c>
      <c r="H76" s="123" t="str">
        <f>'Бланк заказа с НДС'!L71</f>
        <v>906-638 Комплект рулевых внутренних наконечников в сборе с крепежом ВАЗ-2123</v>
      </c>
      <c r="I76" s="124">
        <f>'Бланк заказа с НДС'!N71/1.22</f>
        <v>701.67213114754099</v>
      </c>
      <c r="J76" s="124">
        <f>'Бланк заказа с НДС'!N71</f>
        <v>856.04</v>
      </c>
      <c r="K76" s="124">
        <f t="shared" si="3"/>
        <v>941.64400000000001</v>
      </c>
      <c r="L76" s="124">
        <f t="shared" si="3"/>
        <v>1035.8084000000001</v>
      </c>
      <c r="M76" s="124">
        <f t="shared" ref="M76:M95" si="4">L76*1.35</f>
        <v>1398.3413400000002</v>
      </c>
      <c r="N76" s="43"/>
      <c r="O76" s="43"/>
    </row>
    <row r="77" spans="1:15" s="52" customFormat="1" ht="31.5" x14ac:dyDescent="0.2">
      <c r="A77" s="122">
        <f>_xlfn.AGGREGATE(3,3,$B$11:B77)</f>
        <v>67</v>
      </c>
      <c r="B77" s="123" t="str">
        <f>'Бланк заказа с НДС'!B72</f>
        <v>ТЛТ00004041</v>
      </c>
      <c r="C77" s="123" t="str">
        <f>'Бланк заказа с НДС'!F72</f>
        <v>2101-3003057</v>
      </c>
      <c r="D77" s="123">
        <f>'Бланк заказа с НДС'!G72</f>
        <v>21013003056</v>
      </c>
      <c r="E77" s="123" t="str">
        <f>'Бланк заказа с НДС'!H72</f>
        <v>о</v>
      </c>
      <c r="F77" s="123">
        <f>'Бланк заказа с НДС'!I72</f>
        <v>1702008221218</v>
      </c>
      <c r="G77" s="123" t="str">
        <f>'Бланк заказа с НДС'!K72</f>
        <v>906-531</v>
      </c>
      <c r="H77" s="123" t="str">
        <f>'Бланк заказа с НДС'!L72</f>
        <v>БА01-3003057 Наконечник крайней тяги рулевой трапеции наружный с гайкой в сборе</v>
      </c>
      <c r="I77" s="124">
        <f>'Бланк заказа с НДС'!N72/1.22</f>
        <v>310</v>
      </c>
      <c r="J77" s="124">
        <f>'Бланк заказа с НДС'!N72</f>
        <v>378.2</v>
      </c>
      <c r="K77" s="124">
        <f t="shared" si="3"/>
        <v>416.02000000000004</v>
      </c>
      <c r="L77" s="124">
        <f t="shared" si="3"/>
        <v>457.62200000000007</v>
      </c>
      <c r="M77" s="124">
        <f t="shared" si="4"/>
        <v>617.78970000000015</v>
      </c>
      <c r="N77" s="43"/>
      <c r="O77" s="43"/>
    </row>
    <row r="78" spans="1:15" s="52" customFormat="1" ht="31.5" x14ac:dyDescent="0.2">
      <c r="A78" s="122">
        <f>_xlfn.AGGREGATE(3,3,$B$11:B78)</f>
        <v>68</v>
      </c>
      <c r="B78" s="123" t="str">
        <f>'Бланк заказа с НДС'!B73</f>
        <v>ТЛТ00003867</v>
      </c>
      <c r="C78" s="123" t="str">
        <f>'Бланк заказа с НДС'!F73</f>
        <v>2101-3003064</v>
      </c>
      <c r="D78" s="123">
        <f>'Бланк заказа с НДС'!G73</f>
        <v>21013003060</v>
      </c>
      <c r="E78" s="123" t="str">
        <f>'Бланк заказа с НДС'!H73</f>
        <v>о</v>
      </c>
      <c r="F78" s="123">
        <f>'Бланк заказа с НДС'!I73</f>
        <v>1702008221225</v>
      </c>
      <c r="G78" s="123" t="str">
        <f>'Бланк заказа с НДС'!K73</f>
        <v>906-533</v>
      </c>
      <c r="H78" s="123" t="str">
        <f>'Бланк заказа с НДС'!L73</f>
        <v>БА01-3003064 Наконечник рулевой внутренний левый с крепежом ВАЗ 2101-2107</v>
      </c>
      <c r="I78" s="124">
        <f>'Бланк заказа с НДС'!N73/1.22</f>
        <v>350.82786885245901</v>
      </c>
      <c r="J78" s="124">
        <f>'Бланк заказа с НДС'!N73</f>
        <v>428.01</v>
      </c>
      <c r="K78" s="124">
        <f t="shared" si="3"/>
        <v>470.81100000000004</v>
      </c>
      <c r="L78" s="124">
        <f t="shared" si="3"/>
        <v>517.89210000000003</v>
      </c>
      <c r="M78" s="124">
        <f t="shared" si="4"/>
        <v>699.15433500000006</v>
      </c>
      <c r="N78" s="43"/>
      <c r="O78" s="43"/>
    </row>
    <row r="79" spans="1:15" s="52" customFormat="1" ht="31.5" x14ac:dyDescent="0.2">
      <c r="A79" s="122">
        <f>_xlfn.AGGREGATE(3,3,$B$11:B79)</f>
        <v>69</v>
      </c>
      <c r="B79" s="123" t="str">
        <f>'Бланк заказа с НДС'!B74</f>
        <v>ТЛТ00003866</v>
      </c>
      <c r="C79" s="123" t="str">
        <f>'Бланк заказа с НДС'!F74</f>
        <v>2101-3003050</v>
      </c>
      <c r="D79" s="123">
        <f>'Бланк заказа с НДС'!G74</f>
        <v>21013003058</v>
      </c>
      <c r="E79" s="123" t="str">
        <f>'Бланк заказа с НДС'!H74</f>
        <v>о</v>
      </c>
      <c r="F79" s="123">
        <f>'Бланк заказа с НДС'!I74</f>
        <v>1702008221232</v>
      </c>
      <c r="G79" s="123" t="str">
        <f>'Бланк заказа с НДС'!K74</f>
        <v>906-534</v>
      </c>
      <c r="H79" s="123" t="str">
        <f>'Бланк заказа с НДС'!L74</f>
        <v>БА01-3003050 Наконечник рулевой внутренний правый с крепежом ВАЗ 2101-2107</v>
      </c>
      <c r="I79" s="124">
        <f>'Бланк заказа с НДС'!N74/1.22</f>
        <v>350.82786885245901</v>
      </c>
      <c r="J79" s="124">
        <f>'Бланк заказа с НДС'!N74</f>
        <v>428.01</v>
      </c>
      <c r="K79" s="124">
        <f t="shared" si="3"/>
        <v>470.81100000000004</v>
      </c>
      <c r="L79" s="124">
        <f t="shared" si="3"/>
        <v>517.89210000000003</v>
      </c>
      <c r="M79" s="124">
        <f t="shared" si="4"/>
        <v>699.15433500000006</v>
      </c>
      <c r="N79" s="43"/>
      <c r="O79" s="43"/>
    </row>
    <row r="80" spans="1:15" s="52" customFormat="1" ht="15.75" x14ac:dyDescent="0.2">
      <c r="A80" s="122">
        <f>_xlfn.AGGREGATE(3,3,$B$11:B80)</f>
        <v>70</v>
      </c>
      <c r="B80" s="123" t="str">
        <f>'Бланк заказа с НДС'!B75</f>
        <v>ТЛТ00003885</v>
      </c>
      <c r="C80" s="123" t="str">
        <f>'Бланк заказа с НДС'!F75</f>
        <v>2101-3003052</v>
      </c>
      <c r="D80" s="123">
        <f>'Бланк заказа с НДС'!G75</f>
        <v>21013003052</v>
      </c>
      <c r="E80" s="123" t="str">
        <f>'Бланк заказа с НДС'!H75</f>
        <v>о</v>
      </c>
      <c r="F80" s="123">
        <f>'Бланк заказа с НДС'!I75</f>
        <v>1902008221113</v>
      </c>
      <c r="G80" s="123" t="str">
        <f>'Бланк заказа с НДС'!K75</f>
        <v>906-536</v>
      </c>
      <c r="H80" s="123" t="str">
        <f>'Бланк заказа с НДС'!L75</f>
        <v>2101-3003052 Тяга рулевой трапеции правая ВАЗ 2101-2107</v>
      </c>
      <c r="I80" s="124">
        <f>'Бланк заказа с НДС'!N75/1.22</f>
        <v>711.67213114754099</v>
      </c>
      <c r="J80" s="124">
        <f>'Бланк заказа с НДС'!N75</f>
        <v>868.24</v>
      </c>
      <c r="K80" s="124">
        <f t="shared" si="3"/>
        <v>955.06400000000008</v>
      </c>
      <c r="L80" s="124">
        <f t="shared" si="3"/>
        <v>1050.5704000000001</v>
      </c>
      <c r="M80" s="124">
        <f t="shared" si="4"/>
        <v>1418.2700400000001</v>
      </c>
      <c r="N80" s="43"/>
      <c r="O80" s="43"/>
    </row>
    <row r="81" spans="1:17" s="52" customFormat="1" ht="15.75" x14ac:dyDescent="0.2">
      <c r="A81" s="122">
        <f>_xlfn.AGGREGATE(3,3,$B$11:B81)</f>
        <v>71</v>
      </c>
      <c r="B81" s="123" t="str">
        <f>'Бланк заказа с НДС'!B76</f>
        <v>ТЛТ00003886</v>
      </c>
      <c r="C81" s="123" t="str">
        <f>'Бланк заказа с НДС'!F76</f>
        <v>2101-3003059</v>
      </c>
      <c r="D81" s="123">
        <f>'Бланк заказа с НДС'!G76</f>
        <v>21013003059</v>
      </c>
      <c r="E81" s="123" t="str">
        <f>'Бланк заказа с НДС'!H76</f>
        <v>о</v>
      </c>
      <c r="F81" s="123">
        <f>'Бланк заказа с НДС'!I76</f>
        <v>1902008221106</v>
      </c>
      <c r="G81" s="123" t="str">
        <f>'Бланк заказа с НДС'!K76</f>
        <v>906-537</v>
      </c>
      <c r="H81" s="123" t="str">
        <f>'Бланк заказа с НДС'!L76</f>
        <v>2101-3003059 Тяга рулевой трапеции левая ВАЗ 2101-2107</v>
      </c>
      <c r="I81" s="124">
        <f>'Бланк заказа с НДС'!N76/1.22</f>
        <v>711.67213114754099</v>
      </c>
      <c r="J81" s="124">
        <f>'Бланк заказа с НДС'!N76</f>
        <v>868.24</v>
      </c>
      <c r="K81" s="124">
        <f t="shared" si="3"/>
        <v>955.06400000000008</v>
      </c>
      <c r="L81" s="124">
        <f t="shared" si="3"/>
        <v>1050.5704000000001</v>
      </c>
      <c r="M81" s="124">
        <f t="shared" si="4"/>
        <v>1418.2700400000001</v>
      </c>
      <c r="N81" s="43"/>
      <c r="O81" s="43"/>
    </row>
    <row r="82" spans="1:17" s="52" customFormat="1" ht="15.75" x14ac:dyDescent="0.2">
      <c r="A82" s="122">
        <f>_xlfn.AGGREGATE(3,3,$B$11:B82)</f>
        <v>72</v>
      </c>
      <c r="B82" s="123" t="str">
        <f>'Бланк заказа с НДС'!B77</f>
        <v>ТЛТ00008086</v>
      </c>
      <c r="C82" s="123" t="str">
        <f>'Бланк заказа с НДС'!F77</f>
        <v>БА214-3103015</v>
      </c>
      <c r="D82" s="123">
        <f>'Бланк заказа с НДС'!G77</f>
        <v>212143103015</v>
      </c>
      <c r="E82" s="123" t="str">
        <f>'Бланк заказа с НДС'!H77</f>
        <v>о</v>
      </c>
      <c r="F82" s="123">
        <f>'Бланк заказа с НДС'!I77</f>
        <v>4630017723409</v>
      </c>
      <c r="G82" s="123" t="str">
        <f>'Бланк заказа с НДС'!K77</f>
        <v>906-561</v>
      </c>
      <c r="H82" s="123" t="str">
        <f>'Бланк заказа с НДС'!L77</f>
        <v>БА214-3103015 Ступица переднего колеса</v>
      </c>
      <c r="I82" s="124">
        <f>'Бланк заказа с НДС'!N77/1.22</f>
        <v>1203.327868852459</v>
      </c>
      <c r="J82" s="124">
        <f>'Бланк заказа с НДС'!N77</f>
        <v>1468.06</v>
      </c>
      <c r="K82" s="124">
        <f t="shared" si="3"/>
        <v>1614.866</v>
      </c>
      <c r="L82" s="124">
        <f t="shared" si="3"/>
        <v>1776.3526000000002</v>
      </c>
      <c r="M82" s="124">
        <f t="shared" si="4"/>
        <v>2398.0760100000002</v>
      </c>
      <c r="N82" s="43"/>
      <c r="O82" s="43"/>
    </row>
    <row r="83" spans="1:17" s="52" customFormat="1" ht="15.75" x14ac:dyDescent="0.2">
      <c r="A83" s="122">
        <f>_xlfn.AGGREGATE(3,3,$B$11:B83)</f>
        <v>73</v>
      </c>
      <c r="B83" s="123" t="str">
        <f>'Бланк заказа с НДС'!B78</f>
        <v>ТЛТ00008084</v>
      </c>
      <c r="C83" s="123" t="str">
        <f>'Бланк заказа с НДС'!F78</f>
        <v>БА214-3001014</v>
      </c>
      <c r="D83" s="123">
        <f>'Бланк заказа с НДС'!G78</f>
        <v>212143001014</v>
      </c>
      <c r="E83" s="123" t="str">
        <f>'Бланк заказа с НДС'!H78</f>
        <v>о</v>
      </c>
      <c r="F83" s="123">
        <f>'Бланк заказа с НДС'!I78</f>
        <v>4630017723393</v>
      </c>
      <c r="G83" s="123" t="str">
        <f>'Бланк заказа с НДС'!K78</f>
        <v>906-562</v>
      </c>
      <c r="H83" s="123" t="str">
        <f>'Бланк заказа с НДС'!L78</f>
        <v>БА214-3001014-10 Кулак поворотный правый</v>
      </c>
      <c r="I83" s="124">
        <f>'Бланк заказа с НДС'!N78/1.22</f>
        <v>3138.3278688524592</v>
      </c>
      <c r="J83" s="124">
        <f>'Бланк заказа с НДС'!N78</f>
        <v>3828.76</v>
      </c>
      <c r="K83" s="124">
        <f t="shared" si="3"/>
        <v>4211.6360000000004</v>
      </c>
      <c r="L83" s="124">
        <f t="shared" si="3"/>
        <v>4632.7996000000012</v>
      </c>
      <c r="M83" s="124">
        <f t="shared" si="4"/>
        <v>6254.2794600000025</v>
      </c>
      <c r="N83" s="43"/>
      <c r="O83" s="43"/>
    </row>
    <row r="84" spans="1:17" s="52" customFormat="1" ht="15.75" x14ac:dyDescent="0.2">
      <c r="A84" s="122">
        <f>_xlfn.AGGREGATE(3,3,$B$11:B84)</f>
        <v>74</v>
      </c>
      <c r="B84" s="123" t="str">
        <f>'Бланк заказа с НДС'!B79</f>
        <v>ТЛТ00008085</v>
      </c>
      <c r="C84" s="123" t="str">
        <f>'Бланк заказа с НДС'!F79</f>
        <v>БА214-3001015</v>
      </c>
      <c r="D84" s="123">
        <f>'Бланк заказа с НДС'!G79</f>
        <v>212143001015</v>
      </c>
      <c r="E84" s="123" t="str">
        <f>'Бланк заказа с НДС'!H79</f>
        <v>о</v>
      </c>
      <c r="F84" s="123">
        <f>'Бланк заказа с НДС'!I79</f>
        <v>4630017723386</v>
      </c>
      <c r="G84" s="123" t="str">
        <f>'Бланк заказа с НДС'!K79</f>
        <v>906-563</v>
      </c>
      <c r="H84" s="123" t="str">
        <f>'Бланк заказа с НДС'!L79</f>
        <v>БА214-3001015-10 Кулак поворотный левый</v>
      </c>
      <c r="I84" s="124">
        <f>'Бланк заказа с НДС'!N79/1.22</f>
        <v>3138.3278688524592</v>
      </c>
      <c r="J84" s="124">
        <f>'Бланк заказа с НДС'!N79</f>
        <v>3828.76</v>
      </c>
      <c r="K84" s="124">
        <f t="shared" si="3"/>
        <v>4211.6360000000004</v>
      </c>
      <c r="L84" s="124">
        <f t="shared" si="3"/>
        <v>4632.7996000000012</v>
      </c>
      <c r="M84" s="124">
        <f t="shared" si="4"/>
        <v>6254.2794600000025</v>
      </c>
      <c r="N84" s="43"/>
      <c r="O84" s="43"/>
    </row>
    <row r="85" spans="1:17" s="117" customFormat="1" ht="20.25" customHeight="1" x14ac:dyDescent="0.2">
      <c r="A85" s="122">
        <f>_xlfn.AGGREGATE(3,3,$B$11:B85)</f>
        <v>75</v>
      </c>
      <c r="B85" s="123" t="str">
        <f>'Бланк заказа с НДС'!B80</f>
        <v>ТЛТ00008099</v>
      </c>
      <c r="C85" s="123" t="str">
        <f>'Бланк заказа с НДС'!F80</f>
        <v>906-516</v>
      </c>
      <c r="D85" s="123" t="str">
        <f>'Бланк заказа с НДС'!G80</f>
        <v>212143001014+212143001015+212143103015+212142904082-01+212142904192-05</v>
      </c>
      <c r="E85" s="123" t="str">
        <f>'Бланк заказа с НДС'!H80</f>
        <v>о</v>
      </c>
      <c r="F85" s="123">
        <f>'Бланк заказа с НДС'!I80</f>
        <v>4630017723362</v>
      </c>
      <c r="G85" s="123" t="str">
        <f>'Бланк заказа с НДС'!K80</f>
        <v>906-516</v>
      </c>
      <c r="H85" s="123" t="str">
        <f>'Бланк заказа с НДС'!L80</f>
        <v>906-516 Ступичный узел ВАЗ 21214М</v>
      </c>
      <c r="I85" s="124">
        <f>'Бланк заказа с НДС'!N80/1.22</f>
        <v>8811.6721311475412</v>
      </c>
      <c r="J85" s="124">
        <f>'Бланк заказа с НДС'!N80</f>
        <v>10750.24</v>
      </c>
      <c r="K85" s="124">
        <f t="shared" si="3"/>
        <v>11825.264000000001</v>
      </c>
      <c r="L85" s="124">
        <f t="shared" si="3"/>
        <v>13007.790400000002</v>
      </c>
      <c r="M85" s="124">
        <f t="shared" si="4"/>
        <v>17560.517040000002</v>
      </c>
      <c r="N85" s="43"/>
      <c r="O85" s="43"/>
      <c r="P85" s="52"/>
      <c r="Q85" s="52"/>
    </row>
    <row r="86" spans="1:17" s="117" customFormat="1" ht="20.25" customHeight="1" x14ac:dyDescent="0.2">
      <c r="A86" s="122">
        <f>_xlfn.AGGREGATE(3,3,$B$11:B86)</f>
        <v>76</v>
      </c>
      <c r="B86" s="123" t="str">
        <f>'Бланк заказа с НДС'!B81</f>
        <v>ТЛТ00008100</v>
      </c>
      <c r="C86" s="123" t="str">
        <f>'Бланк заказа с НДС'!F81</f>
        <v>906-517</v>
      </c>
      <c r="D86" s="123" t="str">
        <f>'Бланк заказа с НДС'!G81</f>
        <v>212143001014+212143001015+212143103015+212142904082-01+212142904192-05+212143103020</v>
      </c>
      <c r="E86" s="123" t="str">
        <f>'Бланк заказа с НДС'!H81</f>
        <v>о</v>
      </c>
      <c r="F86" s="123">
        <f>'Бланк заказа с НДС'!I81</f>
        <v>4630017723379</v>
      </c>
      <c r="G86" s="123" t="str">
        <f>'Бланк заказа с НДС'!K81</f>
        <v>906-517</v>
      </c>
      <c r="H86" s="123" t="str">
        <f>'Бланк заказа с НДС'!L81</f>
        <v>906-517 Ступичный узел с подшипниками ВАЗ 21214М</v>
      </c>
      <c r="I86" s="124">
        <f>'Бланк заказа с НДС'!N81/1.22</f>
        <v>13041.672131147541</v>
      </c>
      <c r="J86" s="124">
        <f>'Бланк заказа с НДС'!N81</f>
        <v>15910.84</v>
      </c>
      <c r="K86" s="124">
        <f t="shared" si="3"/>
        <v>17501.924000000003</v>
      </c>
      <c r="L86" s="124">
        <f t="shared" si="3"/>
        <v>19252.116400000006</v>
      </c>
      <c r="M86" s="124">
        <f t="shared" si="4"/>
        <v>25990.357140000011</v>
      </c>
      <c r="N86" s="43"/>
      <c r="O86" s="43"/>
      <c r="P86" s="52"/>
      <c r="Q86" s="52"/>
    </row>
    <row r="87" spans="1:17" s="117" customFormat="1" ht="15.75" x14ac:dyDescent="0.2">
      <c r="A87" s="122">
        <f>_xlfn.AGGREGATE(3,3,$B$11:B87)</f>
        <v>77</v>
      </c>
      <c r="B87" s="123" t="str">
        <f>'Бланк заказа с НДС'!B101</f>
        <v>ТЛТ00019895</v>
      </c>
      <c r="C87" s="123" t="str">
        <f>'Бланк заказа с НДС'!F101</f>
        <v>906-312</v>
      </c>
      <c r="D87" s="123">
        <f>'Бланк заказа с НДС'!G101</f>
        <v>21083501070</v>
      </c>
      <c r="E87" s="123" t="str">
        <f>'Бланк заказа с НДС'!H101</f>
        <v>о</v>
      </c>
      <c r="F87" s="123">
        <f>'Бланк заказа с НДС'!I101</f>
        <v>1902008221311</v>
      </c>
      <c r="G87" s="123" t="str">
        <f>'Бланк заказа с НДС'!K101</f>
        <v>906-312</v>
      </c>
      <c r="H87" s="123" t="str">
        <f>'Бланк заказа с НДС'!L101</f>
        <v>906-312 Комплект (2 шт) Дисков переднего тормоза аналог 2108</v>
      </c>
      <c r="I87" s="124">
        <f>'Бланк заказа с НДС'!N101/1.22</f>
        <v>1516.672131147541</v>
      </c>
      <c r="J87" s="124">
        <f>'Бланк заказа с НДС'!N101</f>
        <v>1850.34</v>
      </c>
      <c r="K87" s="124">
        <f t="shared" si="3"/>
        <v>2035.374</v>
      </c>
      <c r="L87" s="124">
        <f t="shared" si="3"/>
        <v>2238.9114000000004</v>
      </c>
      <c r="M87" s="124">
        <f t="shared" si="4"/>
        <v>3022.5303900000008</v>
      </c>
      <c r="N87" s="43"/>
      <c r="O87" s="43"/>
      <c r="P87" s="52"/>
      <c r="Q87" s="52"/>
    </row>
    <row r="88" spans="1:17" s="117" customFormat="1" ht="15.75" x14ac:dyDescent="0.2">
      <c r="A88" s="122">
        <f>_xlfn.AGGREGATE(3,3,$B$11:B88)</f>
        <v>78</v>
      </c>
      <c r="B88" s="123" t="str">
        <f>'Бланк заказа с НДС'!B102</f>
        <v>ТЛТ00019894</v>
      </c>
      <c r="C88" s="123" t="str">
        <f>'Бланк заказа с НДС'!F102</f>
        <v>906-313</v>
      </c>
      <c r="D88" s="123">
        <f>'Бланк заказа с НДС'!G102</f>
        <v>21103501070</v>
      </c>
      <c r="E88" s="123" t="str">
        <f>'Бланк заказа с НДС'!H102</f>
        <v>о</v>
      </c>
      <c r="F88" s="123">
        <f>'Бланк заказа с НДС'!I102</f>
        <v>1902008221328</v>
      </c>
      <c r="G88" s="123" t="str">
        <f>'Бланк заказа с НДС'!K102</f>
        <v>906-313</v>
      </c>
      <c r="H88" s="123" t="str">
        <f>'Бланк заказа с НДС'!L102</f>
        <v>906-313 Комплект (2 шт) Дисков переднего тормоза аналог 2110-3501070</v>
      </c>
      <c r="I88" s="124">
        <f>'Бланк заказа с НДС'!N102/1.22</f>
        <v>1750</v>
      </c>
      <c r="J88" s="124">
        <f>'Бланк заказа с НДС'!N102</f>
        <v>2135</v>
      </c>
      <c r="K88" s="124">
        <f t="shared" si="3"/>
        <v>2348.5</v>
      </c>
      <c r="L88" s="124">
        <f t="shared" si="3"/>
        <v>2583.3500000000004</v>
      </c>
      <c r="M88" s="124">
        <f t="shared" si="4"/>
        <v>3487.5225000000009</v>
      </c>
      <c r="N88" s="43"/>
      <c r="O88" s="43"/>
      <c r="P88" s="52"/>
      <c r="Q88" s="52"/>
    </row>
    <row r="89" spans="1:17" s="117" customFormat="1" ht="15.75" x14ac:dyDescent="0.2">
      <c r="A89" s="122">
        <f>_xlfn.AGGREGATE(3,3,$B$11:B89)</f>
        <v>79</v>
      </c>
      <c r="B89" s="123" t="str">
        <f>'Бланк заказа с НДС'!B103</f>
        <v>ТЛТ00019916</v>
      </c>
      <c r="C89" s="123" t="str">
        <f>'Бланк заказа с НДС'!F103</f>
        <v>906-620</v>
      </c>
      <c r="D89" s="123">
        <f>'Бланк заказа с НДС'!G103</f>
        <v>21123501070</v>
      </c>
      <c r="E89" s="123" t="str">
        <f>'Бланк заказа с НДС'!H103</f>
        <v>о</v>
      </c>
      <c r="F89" s="123">
        <f>'Бланк заказа с НДС'!I103</f>
        <v>4630017784974</v>
      </c>
      <c r="G89" s="123" t="str">
        <f>'Бланк заказа с НДС'!K103</f>
        <v>906-620</v>
      </c>
      <c r="H89" s="123" t="str">
        <f>'Бланк заказа с НДС'!L103</f>
        <v>906-620 Диск переднего тормоза аналог 2112-3501070</v>
      </c>
      <c r="I89" s="124">
        <f>'Бланк заказа с НДС'!N103/1.22</f>
        <v>895.82786885245912</v>
      </c>
      <c r="J89" s="124">
        <f>'Бланк заказа с НДС'!N103</f>
        <v>1092.9100000000001</v>
      </c>
      <c r="K89" s="124">
        <f t="shared" ref="K89:L106" si="5">J89*1.1</f>
        <v>1202.2010000000002</v>
      </c>
      <c r="L89" s="124">
        <f t="shared" si="5"/>
        <v>1322.4211000000005</v>
      </c>
      <c r="M89" s="124">
        <f t="shared" si="4"/>
        <v>1785.2684850000007</v>
      </c>
      <c r="N89" s="43"/>
      <c r="O89" s="43"/>
      <c r="P89" s="52"/>
      <c r="Q89" s="52"/>
    </row>
    <row r="90" spans="1:17" s="117" customFormat="1" ht="15.75" x14ac:dyDescent="0.2">
      <c r="A90" s="122">
        <f>_xlfn.AGGREGATE(3,3,$B$11:B90)</f>
        <v>80</v>
      </c>
      <c r="B90" s="123" t="str">
        <f>'Бланк заказа с НДС'!B104</f>
        <v>ТЛТ00019893</v>
      </c>
      <c r="C90" s="123" t="str">
        <f>'Бланк заказа с НДС'!F104</f>
        <v>906-621</v>
      </c>
      <c r="D90" s="123">
        <f>'Бланк заказа с НДС'!G104</f>
        <v>21123501070</v>
      </c>
      <c r="E90" s="123" t="str">
        <f>'Бланк заказа с НДС'!H104</f>
        <v>о</v>
      </c>
      <c r="F90" s="123">
        <f>'Бланк заказа с НДС'!I104</f>
        <v>4630017784967</v>
      </c>
      <c r="G90" s="123" t="str">
        <f>'Бланк заказа с НДС'!K104</f>
        <v>906-621</v>
      </c>
      <c r="H90" s="123" t="str">
        <f>'Бланк заказа с НДС'!L104</f>
        <v>906-621 Комплект (2 шт.) Дисков переднего тормоза аналог 2112-3501070</v>
      </c>
      <c r="I90" s="124">
        <f>'Бланк заказа с НДС'!N104/1.22</f>
        <v>1791.6721311475412</v>
      </c>
      <c r="J90" s="124">
        <f>'Бланк заказа с НДС'!N104</f>
        <v>2185.84</v>
      </c>
      <c r="K90" s="124">
        <f t="shared" si="5"/>
        <v>2404.4240000000004</v>
      </c>
      <c r="L90" s="124">
        <f t="shared" si="5"/>
        <v>2644.8664000000008</v>
      </c>
      <c r="M90" s="124">
        <f t="shared" si="4"/>
        <v>3570.5696400000015</v>
      </c>
      <c r="N90" s="43"/>
      <c r="O90" s="43"/>
      <c r="P90" s="52"/>
      <c r="Q90" s="52"/>
    </row>
    <row r="91" spans="1:17" s="117" customFormat="1" ht="15.75" x14ac:dyDescent="0.2">
      <c r="A91" s="122">
        <f>_xlfn.AGGREGATE(3,3,$B$11:B91)</f>
        <v>81</v>
      </c>
      <c r="B91" s="123" t="str">
        <f>'Бланк заказа с НДС'!B105</f>
        <v>ТЛТ00023311</v>
      </c>
      <c r="C91" s="123" t="str">
        <f>'Бланк заказа с НДС'!F105</f>
        <v>906-635</v>
      </c>
      <c r="D91" s="123">
        <f>'Бланк заказа с НДС'!G105</f>
        <v>7701207795</v>
      </c>
      <c r="E91" s="123" t="str">
        <f>'Бланк заказа с НДС'!H105</f>
        <v>о</v>
      </c>
      <c r="F91" s="123">
        <f>'Бланк заказа с НДС'!I105</f>
        <v>4630017890026</v>
      </c>
      <c r="G91" s="123" t="str">
        <f>'Бланк заказа с НДС'!K105</f>
        <v>906-635</v>
      </c>
      <c r="H91" s="123" t="str">
        <f>'Бланк заказа с НДС'!L105</f>
        <v>906-635 Диск переднего тормоза Lada Vesta, X-Ray, Largus (ОЕМ 7701207795)</v>
      </c>
      <c r="I91" s="124">
        <f>'Бланк заказа с НДС'!N105/1.22</f>
        <v>1075</v>
      </c>
      <c r="J91" s="124">
        <f>'Бланк заказа с НДС'!N105</f>
        <v>1311.5</v>
      </c>
      <c r="K91" s="124">
        <f t="shared" si="5"/>
        <v>1442.65</v>
      </c>
      <c r="L91" s="124">
        <f t="shared" si="5"/>
        <v>1586.9150000000002</v>
      </c>
      <c r="M91" s="124">
        <f t="shared" si="4"/>
        <v>2142.3352500000005</v>
      </c>
      <c r="N91" s="43"/>
      <c r="O91" s="43"/>
      <c r="P91" s="52"/>
      <c r="Q91" s="52"/>
    </row>
    <row r="92" spans="1:17" s="117" customFormat="1" ht="18.75" customHeight="1" x14ac:dyDescent="0.2">
      <c r="A92" s="122">
        <f>_xlfn.AGGREGATE(3,3,$B$11:B92)</f>
        <v>82</v>
      </c>
      <c r="B92" s="123" t="str">
        <f>'Бланк заказа с НДС'!B106</f>
        <v>ТЛТ00024133</v>
      </c>
      <c r="C92" s="123" t="str">
        <f>'Бланк заказа с НДС'!F106</f>
        <v>906-748</v>
      </c>
      <c r="D92" s="123">
        <f>'Бланк заказа с НДС'!G106</f>
        <v>7701207795</v>
      </c>
      <c r="E92" s="123" t="str">
        <f>'Бланк заказа с НДС'!H106</f>
        <v>о</v>
      </c>
      <c r="F92" s="123">
        <f>'Бланк заказа с НДС'!I106</f>
        <v>4658790034697</v>
      </c>
      <c r="G92" s="123" t="str">
        <f>'Бланк заказа с НДС'!K106</f>
        <v>906-748</v>
      </c>
      <c r="H92" s="123" t="str">
        <f>'Бланк заказа с НДС'!L106</f>
        <v>906-748 Комплект (2 шт) Диск переднего тормоза Lada Vesta, X-Ray, Largus (ОЕМ 7701207795)</v>
      </c>
      <c r="I92" s="124">
        <f>'Бланк заказа с НДС'!N106/1.22</f>
        <v>2108.3278688524588</v>
      </c>
      <c r="J92" s="124">
        <f>'Бланк заказа с НДС'!N106</f>
        <v>2572.16</v>
      </c>
      <c r="K92" s="124">
        <f t="shared" si="5"/>
        <v>2829.3760000000002</v>
      </c>
      <c r="L92" s="124">
        <f t="shared" si="5"/>
        <v>3112.3136000000004</v>
      </c>
      <c r="M92" s="124">
        <f t="shared" si="4"/>
        <v>4201.6233600000005</v>
      </c>
      <c r="N92" s="43"/>
      <c r="O92" s="43"/>
      <c r="P92" s="52"/>
      <c r="Q92" s="52"/>
    </row>
    <row r="93" spans="1:17" s="117" customFormat="1" ht="31.5" x14ac:dyDescent="0.2">
      <c r="A93" s="122">
        <f>_xlfn.AGGREGATE(3,3,$B$11:B93)</f>
        <v>83</v>
      </c>
      <c r="B93" s="123" t="str">
        <f>'Бланк заказа с НДС'!B107</f>
        <v>ТЛТ00025272</v>
      </c>
      <c r="C93" s="123" t="str">
        <f>'Бланк заказа с НДС'!F107</f>
        <v>906-752</v>
      </c>
      <c r="D93" s="123" t="str">
        <f>'Бланк заказа с НДС'!G107</f>
        <v>209001-3501076-00</v>
      </c>
      <c r="E93" s="123" t="str">
        <f>'Бланк заказа с НДС'!H107</f>
        <v>о</v>
      </c>
      <c r="F93" s="123">
        <f>'Бланк заказа с НДС'!I107</f>
        <v>4658790080700</v>
      </c>
      <c r="G93" s="123" t="str">
        <f>'Бланк заказа с НДС'!K107</f>
        <v>906-752</v>
      </c>
      <c r="H93" s="123" t="str">
        <f>'Бланк заказа с НДС'!L107</f>
        <v xml:space="preserve">906-752 Диск тормоза передний (аналог 209001-3501076-00). Применяемость Sollers Atlant  </v>
      </c>
      <c r="I93" s="124">
        <f>'Бланк заказа с НДС'!N107/1.22</f>
        <v>2682.6639344262294</v>
      </c>
      <c r="J93" s="124">
        <f>'Бланк заказа с НДС'!N107</f>
        <v>3272.85</v>
      </c>
      <c r="K93" s="124">
        <f t="shared" si="5"/>
        <v>3600.1350000000002</v>
      </c>
      <c r="L93" s="124">
        <f t="shared" si="5"/>
        <v>3960.1485000000007</v>
      </c>
      <c r="M93" s="124">
        <f t="shared" si="4"/>
        <v>5346.2004750000015</v>
      </c>
      <c r="N93" s="43"/>
      <c r="O93" s="43"/>
      <c r="P93" s="52"/>
      <c r="Q93" s="52"/>
    </row>
    <row r="94" spans="1:17" s="117" customFormat="1" ht="31.5" x14ac:dyDescent="0.2">
      <c r="A94" s="122">
        <f>_xlfn.AGGREGATE(3,3,$B$11:B94)</f>
        <v>84</v>
      </c>
      <c r="B94" s="123" t="str">
        <f>'Бланк заказа с НДС'!B108</f>
        <v>ТЛТ00025273</v>
      </c>
      <c r="C94" s="123" t="str">
        <f>'Бланк заказа с НДС'!F108</f>
        <v>906-753</v>
      </c>
      <c r="D94" s="123" t="str">
        <f>'Бланк заказа с НДС'!G108</f>
        <v>209001-3502076-00</v>
      </c>
      <c r="E94" s="123" t="str">
        <f>'Бланк заказа с НДС'!H108</f>
        <v>о</v>
      </c>
      <c r="F94" s="123">
        <f>'Бланк заказа с НДС'!I108</f>
        <v>4658790080694</v>
      </c>
      <c r="G94" s="123" t="str">
        <f>'Бланк заказа с НДС'!K108</f>
        <v>906-753</v>
      </c>
      <c r="H94" s="123" t="str">
        <f>'Бланк заказа с НДС'!L108</f>
        <v xml:space="preserve">906-753 Диск тормоза задний (аналог 209001-3502076-00). Применяемость Sollers Atlant  </v>
      </c>
      <c r="I94" s="124">
        <f>'Бланк заказа с НДС'!N108/1.22</f>
        <v>3182.5901639344265</v>
      </c>
      <c r="J94" s="124">
        <f>'Бланк заказа с НДС'!N108</f>
        <v>3882.76</v>
      </c>
      <c r="K94" s="124">
        <f t="shared" si="5"/>
        <v>4271.036000000001</v>
      </c>
      <c r="L94" s="124">
        <f t="shared" si="5"/>
        <v>4698.1396000000013</v>
      </c>
      <c r="M94" s="124">
        <f t="shared" si="4"/>
        <v>6342.4884600000023</v>
      </c>
      <c r="N94" s="43"/>
      <c r="O94" s="43"/>
      <c r="P94" s="52"/>
      <c r="Q94" s="52"/>
    </row>
    <row r="95" spans="1:17" s="117" customFormat="1" ht="31.5" x14ac:dyDescent="0.2">
      <c r="A95" s="122">
        <f>_xlfn.AGGREGATE(3,3,$B$11:B95)</f>
        <v>85</v>
      </c>
      <c r="B95" s="123" t="str">
        <f>'Бланк заказа с НДС'!B109</f>
        <v>ТЛТ00025274</v>
      </c>
      <c r="C95" s="123" t="str">
        <f>'Бланк заказа с НДС'!F109</f>
        <v>906-754</v>
      </c>
      <c r="D95" s="123" t="str">
        <f>'Бланк заказа с НДС'!G109</f>
        <v>200001-3501076-00</v>
      </c>
      <c r="E95" s="123" t="str">
        <f>'Бланк заказа с НДС'!H109</f>
        <v>о</v>
      </c>
      <c r="F95" s="123">
        <f>'Бланк заказа с НДС'!I109</f>
        <v>4658790080687</v>
      </c>
      <c r="G95" s="123" t="str">
        <f>'Бланк заказа с НДС'!K109</f>
        <v>906-754</v>
      </c>
      <c r="H95" s="123" t="str">
        <f>'Бланк заказа с НДС'!L109</f>
        <v>906-754 Диск тормоза передний (аналог 200001-3501076-00). Применяемость Sollers Argo.</v>
      </c>
      <c r="I95" s="124">
        <f>'Бланк заказа с НДС'!N109/1.22</f>
        <v>0</v>
      </c>
      <c r="J95" s="124">
        <f>'Бланк заказа с НДС'!N109</f>
        <v>0</v>
      </c>
      <c r="K95" s="124">
        <f t="shared" si="5"/>
        <v>0</v>
      </c>
      <c r="L95" s="124">
        <f t="shared" si="5"/>
        <v>0</v>
      </c>
      <c r="M95" s="124">
        <f t="shared" si="4"/>
        <v>0</v>
      </c>
      <c r="N95" s="43"/>
      <c r="O95" s="43"/>
      <c r="P95" s="52"/>
      <c r="Q95" s="52"/>
    </row>
    <row r="96" spans="1:17" s="117" customFormat="1" ht="15.75" x14ac:dyDescent="0.2">
      <c r="A96" s="122">
        <f>_xlfn.AGGREGATE(3,3,$B$11:B96)</f>
        <v>86</v>
      </c>
      <c r="B96" s="123" t="str">
        <f>'Бланк заказа с НДС'!B143</f>
        <v>ТЛТ00019882</v>
      </c>
      <c r="C96" s="123" t="str">
        <f>'Бланк заказа с НДС'!F143</f>
        <v>906-611</v>
      </c>
      <c r="D96" s="123">
        <f>'Бланк заказа с НДС'!G143</f>
        <v>8450006750</v>
      </c>
      <c r="E96" s="123" t="str">
        <f>'Бланк заказа с НДС'!H143</f>
        <v>о</v>
      </c>
      <c r="F96" s="123">
        <f>'Бланк заказа с НДС'!I143</f>
        <v>4630017785063</v>
      </c>
      <c r="G96" s="123" t="str">
        <f>'Бланк заказа с НДС'!K143</f>
        <v>906-611</v>
      </c>
      <c r="H96" s="123" t="str">
        <f>'Бланк заказа с НДС'!L143</f>
        <v>906-611 Стойка стабилизатора Lada Vesta (ОЕМ 2180-2906050)</v>
      </c>
      <c r="I96" s="124">
        <f>'Бланк заказа с НДС'!N143/1.22</f>
        <v>350</v>
      </c>
      <c r="J96" s="124">
        <f>'Бланк заказа с НДС'!N143</f>
        <v>427</v>
      </c>
      <c r="K96" s="124">
        <f t="shared" si="5"/>
        <v>469.70000000000005</v>
      </c>
      <c r="L96" s="124">
        <f t="shared" si="5"/>
        <v>516.67000000000007</v>
      </c>
      <c r="M96" s="124">
        <f t="shared" ref="M96:M120" si="6">L96*1.35</f>
        <v>697.50450000000012</v>
      </c>
      <c r="N96" s="43"/>
      <c r="O96" s="43"/>
      <c r="P96" s="52"/>
      <c r="Q96" s="52"/>
    </row>
    <row r="97" spans="1:18" s="117" customFormat="1" ht="15.75" x14ac:dyDescent="0.2">
      <c r="A97" s="213">
        <f>_xlfn.AGGREGATE(3,3,$B$11:B97)</f>
        <v>86</v>
      </c>
      <c r="B97" s="214"/>
      <c r="C97" s="214" t="str">
        <f>'Бланк заказа с НДС'!F157</f>
        <v>УАЗ</v>
      </c>
      <c r="D97" s="214">
        <f>'Бланк заказа с НДС'!G157</f>
        <v>0</v>
      </c>
      <c r="E97" s="214">
        <f>'Бланк заказа с НДС'!H157</f>
        <v>0</v>
      </c>
      <c r="F97" s="214">
        <f>'Бланк заказа с НДС'!I157</f>
        <v>0</v>
      </c>
      <c r="G97" s="214">
        <f>'Бланк заказа с НДС'!K157</f>
        <v>0</v>
      </c>
      <c r="H97" s="214">
        <f>'Бланк заказа с НДС'!L157</f>
        <v>0</v>
      </c>
      <c r="I97" s="215">
        <f>'Бланк заказа с НДС'!N157/1.22</f>
        <v>0</v>
      </c>
      <c r="J97" s="215">
        <f>'Бланк заказа с НДС'!N157</f>
        <v>0</v>
      </c>
      <c r="K97" s="215">
        <f t="shared" si="5"/>
        <v>0</v>
      </c>
      <c r="L97" s="215">
        <f t="shared" si="5"/>
        <v>0</v>
      </c>
      <c r="M97" s="216">
        <f t="shared" si="6"/>
        <v>0</v>
      </c>
      <c r="N97" s="43"/>
      <c r="O97" s="43"/>
      <c r="P97" s="52"/>
      <c r="Q97" s="52"/>
      <c r="R97" s="52"/>
    </row>
    <row r="98" spans="1:18" s="52" customFormat="1" ht="15.75" x14ac:dyDescent="0.2">
      <c r="A98" s="122">
        <f>_xlfn.AGGREGATE(3,3,$B$11:B98)</f>
        <v>87</v>
      </c>
      <c r="B98" s="123" t="str">
        <f>'Бланк заказа с НДС'!B158</f>
        <v>ТЛТ00012949</v>
      </c>
      <c r="C98" s="123" t="str">
        <f>'Бланк заказа с НДС'!F158</f>
        <v>906-581</v>
      </c>
      <c r="D98" s="123">
        <f>'Бланк заказа с НДС'!G158</f>
        <v>2360213001013</v>
      </c>
      <c r="E98" s="123" t="str">
        <f>'Бланк заказа с НДС'!H158</f>
        <v>о</v>
      </c>
      <c r="F98" s="123">
        <f>'Бланк заказа с НДС'!I158</f>
        <v>4630017780594</v>
      </c>
      <c r="G98" s="123" t="str">
        <f>'Бланк заказа с НДС'!K158</f>
        <v>906-581</v>
      </c>
      <c r="H98" s="123" t="str">
        <f>'Бланк заказа с НДС'!L158</f>
        <v>906-581 Шкворень нижний 236021-3001013</v>
      </c>
      <c r="I98" s="124">
        <f>'Бланк заказа с НДС'!N158/1.22</f>
        <v>540</v>
      </c>
      <c r="J98" s="124">
        <f>'Бланк заказа с НДС'!N158</f>
        <v>658.8</v>
      </c>
      <c r="K98" s="124">
        <f t="shared" si="5"/>
        <v>724.68000000000006</v>
      </c>
      <c r="L98" s="124">
        <f t="shared" si="5"/>
        <v>797.14800000000014</v>
      </c>
      <c r="M98" s="124">
        <f t="shared" si="6"/>
        <v>1076.1498000000004</v>
      </c>
      <c r="N98" s="43"/>
      <c r="O98" s="43"/>
    </row>
    <row r="99" spans="1:18" s="52" customFormat="1" ht="15.75" x14ac:dyDescent="0.2">
      <c r="A99" s="122">
        <f>_xlfn.AGGREGATE(3,3,$B$11:B99)</f>
        <v>88</v>
      </c>
      <c r="B99" s="123" t="str">
        <f>'Бланк заказа с НДС'!B159</f>
        <v>ТЛТ00012947</v>
      </c>
      <c r="C99" s="123" t="str">
        <f>'Бланк заказа с НДС'!F159</f>
        <v>906-582</v>
      </c>
      <c r="D99" s="123">
        <f>'Бланк заказа с НДС'!G159</f>
        <v>2360213001014</v>
      </c>
      <c r="E99" s="123" t="str">
        <f>'Бланк заказа с НДС'!H159</f>
        <v>о</v>
      </c>
      <c r="F99" s="123">
        <f>'Бланк заказа с НДС'!I159</f>
        <v>4630017780600</v>
      </c>
      <c r="G99" s="123" t="str">
        <f>'Бланк заказа с НДС'!K159</f>
        <v>906-582</v>
      </c>
      <c r="H99" s="123" t="str">
        <f>'Бланк заказа с НДС'!L159</f>
        <v>906-582 Шкворень верхний 236021-3001014</v>
      </c>
      <c r="I99" s="124">
        <f>'Бланк заказа с НДС'!N159/1.22</f>
        <v>637.5</v>
      </c>
      <c r="J99" s="124">
        <f>'Бланк заказа с НДС'!N159</f>
        <v>777.75</v>
      </c>
      <c r="K99" s="124">
        <f t="shared" si="5"/>
        <v>855.52500000000009</v>
      </c>
      <c r="L99" s="124">
        <f t="shared" si="5"/>
        <v>941.07750000000021</v>
      </c>
      <c r="M99" s="124">
        <f t="shared" si="6"/>
        <v>1270.4546250000003</v>
      </c>
      <c r="N99" s="43"/>
      <c r="O99" s="43"/>
    </row>
    <row r="100" spans="1:18" s="52" customFormat="1" ht="15.75" x14ac:dyDescent="0.2">
      <c r="A100" s="122">
        <f>_xlfn.AGGREGATE(3,3,$B$11:B100)</f>
        <v>89</v>
      </c>
      <c r="B100" s="123" t="str">
        <f>'Бланк заказа с НДС'!B160</f>
        <v>ТЛТ00012952</v>
      </c>
      <c r="C100" s="123" t="str">
        <f>'Бланк заказа с НДС'!F160</f>
        <v>906-588</v>
      </c>
      <c r="D100" s="123" t="str">
        <f>'Бланк заказа с НДС'!G160</f>
        <v>2360213001013/2360213001014</v>
      </c>
      <c r="E100" s="123" t="str">
        <f>'Бланк заказа с НДС'!H160</f>
        <v>о</v>
      </c>
      <c r="F100" s="123">
        <f>'Бланк заказа с НДС'!I160</f>
        <v>4630017780617</v>
      </c>
      <c r="G100" s="123" t="str">
        <f>'Бланк заказа с НДС'!K160</f>
        <v>906-588</v>
      </c>
      <c r="H100" s="123" t="str">
        <f>'Бланк заказа с НДС'!L160</f>
        <v>906-588 Комплект шкворней 236021-3001013/14</v>
      </c>
      <c r="I100" s="124">
        <f>'Бланк заказа с НДС'!N160/1.22</f>
        <v>2290.8278688524592</v>
      </c>
      <c r="J100" s="124">
        <f>'Бланк заказа с НДС'!N160</f>
        <v>2794.81</v>
      </c>
      <c r="K100" s="124">
        <f t="shared" si="5"/>
        <v>3074.2910000000002</v>
      </c>
      <c r="L100" s="124">
        <f t="shared" si="5"/>
        <v>3381.7201000000005</v>
      </c>
      <c r="M100" s="124">
        <f t="shared" si="6"/>
        <v>4565.3221350000013</v>
      </c>
      <c r="N100" s="43"/>
      <c r="O100" s="43"/>
    </row>
    <row r="101" spans="1:18" s="52" customFormat="1" ht="15.75" x14ac:dyDescent="0.2">
      <c r="A101" s="122">
        <f>_xlfn.AGGREGATE(3,3,$B$11:B101)</f>
        <v>90</v>
      </c>
      <c r="B101" s="123" t="str">
        <f>'Бланк заказа с НДС'!B161</f>
        <v>ТЛТ00024105</v>
      </c>
      <c r="C101" s="123" t="str">
        <f>'Бланк заказа с НДС'!F161</f>
        <v>906-738</v>
      </c>
      <c r="D101" s="123" t="str">
        <f>'Бланк заказа с НДС'!G161</f>
        <v>316000-3501076-02</v>
      </c>
      <c r="E101" s="123" t="str">
        <f>'Бланк заказа с НДС'!H161</f>
        <v>о</v>
      </c>
      <c r="F101" s="123">
        <f>'Бланк заказа с НДС'!I161</f>
        <v>4658790033652</v>
      </c>
      <c r="G101" s="123" t="str">
        <f>'Бланк заказа с НДС'!K161</f>
        <v>906-738</v>
      </c>
      <c r="H101" s="123" t="str">
        <f>'Бланк заказа с НДС'!L161</f>
        <v>906-738 Диск переднего тормоза (ОЕМ 316000-3501076-02 )</v>
      </c>
      <c r="I101" s="124">
        <f>'Бланк заказа с НДС'!N161/1.22</f>
        <v>1485.6803278688524</v>
      </c>
      <c r="J101" s="124">
        <f>'Бланк заказа с НДС'!N161</f>
        <v>1812.53</v>
      </c>
      <c r="K101" s="124">
        <f t="shared" si="5"/>
        <v>1993.7830000000001</v>
      </c>
      <c r="L101" s="124">
        <f t="shared" si="5"/>
        <v>2193.1613000000002</v>
      </c>
      <c r="M101" s="124">
        <f t="shared" si="6"/>
        <v>2960.7677550000003</v>
      </c>
      <c r="N101" s="43"/>
      <c r="O101" s="43"/>
    </row>
    <row r="102" spans="1:18" s="52" customFormat="1" ht="15.75" x14ac:dyDescent="0.2">
      <c r="A102" s="122">
        <f>_xlfn.AGGREGATE(3,3,$B$11:B102)</f>
        <v>91</v>
      </c>
      <c r="B102" s="123" t="str">
        <f>'Бланк заказа с НДС'!B162</f>
        <v>ТЛТ00024108</v>
      </c>
      <c r="C102" s="123" t="str">
        <f>'Бланк заказа с НДС'!F162</f>
        <v>906-739</v>
      </c>
      <c r="D102" s="123" t="str">
        <f>'Бланк заказа с НДС'!G162</f>
        <v>236020-3501076-01</v>
      </c>
      <c r="E102" s="123" t="str">
        <f>'Бланк заказа с НДС'!H162</f>
        <v>о</v>
      </c>
      <c r="F102" s="123">
        <f>'Бланк заказа с НДС'!I162</f>
        <v>4658790033669</v>
      </c>
      <c r="G102" s="123" t="str">
        <f>'Бланк заказа с НДС'!K162</f>
        <v>906-739</v>
      </c>
      <c r="H102" s="123" t="str">
        <f>'Бланк заказа с НДС'!L162</f>
        <v>906-739 Диск переднего тормоза (ОЕМ 236020-3501076-01)</v>
      </c>
      <c r="I102" s="124">
        <f>'Бланк заказа с НДС'!N162/1.22</f>
        <v>1489.2540983606559</v>
      </c>
      <c r="J102" s="124">
        <f>'Бланк заказа с НДС'!N162</f>
        <v>1816.89</v>
      </c>
      <c r="K102" s="124">
        <f t="shared" si="5"/>
        <v>1998.5790000000002</v>
      </c>
      <c r="L102" s="124">
        <f t="shared" si="5"/>
        <v>2198.4369000000002</v>
      </c>
      <c r="M102" s="124">
        <f t="shared" si="6"/>
        <v>2967.8898150000005</v>
      </c>
      <c r="N102" s="43"/>
      <c r="O102" s="43"/>
    </row>
    <row r="103" spans="1:18" s="52" customFormat="1" ht="31.5" x14ac:dyDescent="0.2">
      <c r="A103" s="122">
        <f>_xlfn.AGGREGATE(3,3,$B$11:B103)</f>
        <v>92</v>
      </c>
      <c r="B103" s="123" t="str">
        <f>'Бланк заказа с НДС'!B163</f>
        <v>ТЛТ00024024</v>
      </c>
      <c r="C103" s="123" t="str">
        <f>'Бланк заказа с НДС'!F163</f>
        <v>906-741</v>
      </c>
      <c r="D103" s="123">
        <f>'Бланк заказа с НДС'!G163</f>
        <v>236031310301000</v>
      </c>
      <c r="E103" s="123" t="str">
        <f>'Бланк заказа с НДС'!H163</f>
        <v>о</v>
      </c>
      <c r="F103" s="123">
        <f>'Бланк заказа с НДС'!I163</f>
        <v>4658790080816</v>
      </c>
      <c r="G103" s="123" t="str">
        <f>'Бланк заказа с НДС'!K163</f>
        <v>906-741</v>
      </c>
      <c r="H103" s="123" t="str">
        <f>'Бланк заказа с НДС'!L163</f>
        <v>906-741 Ступица передней  оси с подшипником УАЗ Профи New (ОЕМ 236031-3103010-00)</v>
      </c>
      <c r="I103" s="124">
        <f>'Бланк заказа с НДС'!N163/1.22</f>
        <v>6694.188524590164</v>
      </c>
      <c r="J103" s="124">
        <f>'Бланк заказа с НДС'!N163</f>
        <v>8166.91</v>
      </c>
      <c r="K103" s="124">
        <f t="shared" si="5"/>
        <v>8983.6010000000006</v>
      </c>
      <c r="L103" s="124">
        <f t="shared" si="5"/>
        <v>9881.9611000000023</v>
      </c>
      <c r="M103" s="124">
        <f t="shared" si="6"/>
        <v>13340.647485000003</v>
      </c>
      <c r="N103" s="43"/>
      <c r="O103" s="43"/>
    </row>
    <row r="104" spans="1:18" s="52" customFormat="1" ht="31.5" x14ac:dyDescent="0.2">
      <c r="A104" s="122">
        <f>_xlfn.AGGREGATE(3,3,$B$11:B104)</f>
        <v>93</v>
      </c>
      <c r="B104" s="123" t="str">
        <f>'Бланк заказа с НДС'!B164</f>
        <v>ТЛТ00024025</v>
      </c>
      <c r="C104" s="123" t="str">
        <f>'Бланк заказа с НДС'!F164</f>
        <v>906-742</v>
      </c>
      <c r="D104" s="123">
        <f>'Бланк заказа с НДС'!G164</f>
        <v>236031310401000</v>
      </c>
      <c r="E104" s="123" t="str">
        <f>'Бланк заказа с НДС'!H164</f>
        <v>о</v>
      </c>
      <c r="F104" s="123">
        <f>'Бланк заказа с НДС'!I164</f>
        <v>4658790080809</v>
      </c>
      <c r="G104" s="123" t="str">
        <f>'Бланк заказа с НДС'!K164</f>
        <v>906-742</v>
      </c>
      <c r="H104" s="123" t="str">
        <f>'Бланк заказа с НДС'!L164</f>
        <v>906-742 Ступица задней  оси с подшипником УАЗ Профи New (ОЕМ 236031-3104010-00)</v>
      </c>
      <c r="I104" s="124">
        <f>'Бланк заказа с НДС'!N164/1.22</f>
        <v>10196.336065573771</v>
      </c>
      <c r="J104" s="124">
        <f>'Бланк заказа с НДС'!N164</f>
        <v>12439.53</v>
      </c>
      <c r="K104" s="124">
        <f t="shared" si="5"/>
        <v>13683.483000000002</v>
      </c>
      <c r="L104" s="124">
        <f t="shared" si="5"/>
        <v>15051.831300000003</v>
      </c>
      <c r="M104" s="124">
        <f t="shared" si="6"/>
        <v>20319.972255000004</v>
      </c>
      <c r="N104" s="43"/>
      <c r="O104" s="43"/>
    </row>
    <row r="105" spans="1:18" s="52" customFormat="1" ht="19.5" customHeight="1" x14ac:dyDescent="0.2">
      <c r="A105" s="122">
        <f>_xlfn.AGGREGATE(3,3,$B$11:B105)</f>
        <v>94</v>
      </c>
      <c r="B105" s="123" t="str">
        <f>'Бланк заказа с НДС'!B165</f>
        <v>ТЛТ00025209</v>
      </c>
      <c r="C105" s="123" t="str">
        <f>'Бланк заказа с НДС'!F165</f>
        <v>906-743</v>
      </c>
      <c r="D105" s="123" t="str">
        <f>'Бланк заказа с НДС'!G165</f>
        <v>236031-2902821-01</v>
      </c>
      <c r="E105" s="123" t="str">
        <f>'Бланк заказа с НДС'!H165</f>
        <v>о</v>
      </c>
      <c r="F105" s="123">
        <f>'Бланк заказа с НДС'!I165</f>
        <v>4658790080755</v>
      </c>
      <c r="G105" s="123" t="str">
        <f>'Бланк заказа с НДС'!K165</f>
        <v>906-743</v>
      </c>
      <c r="H105" s="123" t="str">
        <f>'Бланк заказа с НДС'!L165</f>
        <v>906-743 Опора верхняя амортизатора УАЗ Профи New (аналог 236031-2902821-01)</v>
      </c>
      <c r="I105" s="124">
        <f>'Бланк заказа с НДС'!N165/1.22</f>
        <v>864.41803278688519</v>
      </c>
      <c r="J105" s="124">
        <f>'Бланк заказа с НДС'!N165</f>
        <v>1054.5899999999999</v>
      </c>
      <c r="K105" s="124">
        <f t="shared" si="5"/>
        <v>1160.049</v>
      </c>
      <c r="L105" s="124">
        <f t="shared" si="5"/>
        <v>1276.0539000000001</v>
      </c>
      <c r="M105" s="124">
        <f t="shared" si="6"/>
        <v>1722.6727650000003</v>
      </c>
      <c r="N105" s="43"/>
      <c r="O105" s="43"/>
    </row>
    <row r="106" spans="1:18" s="52" customFormat="1" ht="31.5" x14ac:dyDescent="0.2">
      <c r="A106" s="122">
        <f>_xlfn.AGGREGATE(3,3,$B$11:B106)</f>
        <v>95</v>
      </c>
      <c r="B106" s="123" t="str">
        <f>'Бланк заказа с НДС'!B166</f>
        <v>ТЛТ00025210</v>
      </c>
      <c r="C106" s="123" t="str">
        <f>'Бланк заказа с НДС'!F166</f>
        <v>906-744</v>
      </c>
      <c r="D106" s="123" t="str">
        <f>'Бланк заказа с НДС'!G166</f>
        <v>236031-2906020</v>
      </c>
      <c r="E106" s="123" t="str">
        <f>'Бланк заказа с НДС'!H166</f>
        <v>о</v>
      </c>
      <c r="F106" s="123">
        <f>'Бланк заказа с НДС'!I166</f>
        <v>4658790080724</v>
      </c>
      <c r="G106" s="123" t="str">
        <f>'Бланк заказа с НДС'!K166</f>
        <v>906-744</v>
      </c>
      <c r="H106" s="123" t="str">
        <f>'Бланк заказа с НДС'!L166</f>
        <v>906-744 Стойка стабилизатора передней подвески УАЗ Профи New (аналог 236031-2906020)</v>
      </c>
      <c r="I106" s="124">
        <f>'Бланк заказа с НДС'!N166/1.22</f>
        <v>545.95081967213116</v>
      </c>
      <c r="J106" s="124">
        <f>'Бланк заказа с НДС'!N166</f>
        <v>666.06</v>
      </c>
      <c r="K106" s="124">
        <f t="shared" si="5"/>
        <v>732.66600000000005</v>
      </c>
      <c r="L106" s="124">
        <f t="shared" si="5"/>
        <v>805.93260000000009</v>
      </c>
      <c r="M106" s="124">
        <f t="shared" si="6"/>
        <v>1088.0090100000002</v>
      </c>
      <c r="N106" s="43"/>
      <c r="O106" s="43"/>
    </row>
    <row r="107" spans="1:18" s="52" customFormat="1" ht="31.5" x14ac:dyDescent="0.2">
      <c r="A107" s="122">
        <f>_xlfn.AGGREGATE(3,3,$B$11:B107)</f>
        <v>96</v>
      </c>
      <c r="B107" s="123" t="str">
        <f>'Бланк заказа с НДС'!B167</f>
        <v>ТЛТ00025211</v>
      </c>
      <c r="C107" s="123" t="str">
        <f>'Бланк заказа с НДС'!F167</f>
        <v>906-745</v>
      </c>
      <c r="D107" s="123" t="str">
        <f>'Бланк заказа с НДС'!G167</f>
        <v>236031-2916020</v>
      </c>
      <c r="E107" s="123" t="str">
        <f>'Бланк заказа с НДС'!H167</f>
        <v>о</v>
      </c>
      <c r="F107" s="123">
        <f>'Бланк заказа с НДС'!I167</f>
        <v>4658790080731</v>
      </c>
      <c r="G107" s="123" t="str">
        <f>'Бланк заказа с НДС'!K167</f>
        <v>906-745</v>
      </c>
      <c r="H107" s="123" t="str">
        <f>'Бланк заказа с НДС'!L167</f>
        <v>906-745 Стойка стабилизатора задней подвески УАЗ Профи New  аналог 236031-2916020</v>
      </c>
      <c r="I107" s="124">
        <f>'Бланк заказа с НДС'!N167/1.22</f>
        <v>581.96721311475414</v>
      </c>
      <c r="J107" s="124">
        <f>'Бланк заказа с НДС'!N167</f>
        <v>710</v>
      </c>
      <c r="K107" s="124">
        <f t="shared" ref="K107:L117" si="7">J107*1.1</f>
        <v>781.00000000000011</v>
      </c>
      <c r="L107" s="124">
        <f t="shared" si="7"/>
        <v>859.10000000000025</v>
      </c>
      <c r="M107" s="124">
        <f t="shared" si="6"/>
        <v>1159.7850000000003</v>
      </c>
      <c r="N107" s="43"/>
      <c r="O107" s="43"/>
    </row>
    <row r="108" spans="1:18" s="52" customFormat="1" ht="31.5" x14ac:dyDescent="0.2">
      <c r="A108" s="122">
        <f>_xlfn.AGGREGATE(3,3,$B$11:B108)</f>
        <v>97</v>
      </c>
      <c r="B108" s="123" t="str">
        <f>'Бланк заказа с НДС'!B168</f>
        <v>ТЛТ00025212</v>
      </c>
      <c r="C108" s="123" t="str">
        <f>'Бланк заказа с НДС'!F168</f>
        <v>906-746</v>
      </c>
      <c r="D108" s="123" t="str">
        <f>'Бланк заказа с НДС'!G168</f>
        <v>236031-3414056</v>
      </c>
      <c r="E108" s="123" t="str">
        <f>'Бланк заказа с НДС'!H168</f>
        <v>о</v>
      </c>
      <c r="F108" s="123">
        <f>'Бланк заказа с НДС'!I168</f>
        <v>4658790080748</v>
      </c>
      <c r="G108" s="123" t="str">
        <f>'Бланк заказа с НДС'!K168</f>
        <v>906-746</v>
      </c>
      <c r="H108" s="123" t="str">
        <f>'Бланк заказа с НДС'!L168</f>
        <v>906-746 Наконечник тяги рулевой трапеции в сборе УАЗ Профи New (аналог 236031-3414056)</v>
      </c>
      <c r="I108" s="124">
        <f>'Бланк заказа с НДС'!N168/1.22</f>
        <v>530.23770491803282</v>
      </c>
      <c r="J108" s="124">
        <f>'Бланк заказа с НДС'!N168</f>
        <v>646.89</v>
      </c>
      <c r="K108" s="124">
        <f t="shared" si="7"/>
        <v>711.57900000000006</v>
      </c>
      <c r="L108" s="124">
        <f t="shared" si="7"/>
        <v>782.73690000000011</v>
      </c>
      <c r="M108" s="124">
        <f t="shared" si="6"/>
        <v>1056.6948150000003</v>
      </c>
      <c r="N108" s="43"/>
      <c r="O108" s="43"/>
    </row>
    <row r="109" spans="1:18" s="52" customFormat="1" ht="31.5" x14ac:dyDescent="0.2">
      <c r="A109" s="122">
        <f>_xlfn.AGGREGATE(3,3,$B$11:B109)</f>
        <v>98</v>
      </c>
      <c r="B109" s="123" t="str">
        <f>'Бланк заказа с НДС'!B169</f>
        <v>ТЛТ00025213</v>
      </c>
      <c r="C109" s="123" t="str">
        <f>'Бланк заказа с НДС'!F169</f>
        <v>906-747</v>
      </c>
      <c r="D109" s="123" t="str">
        <f>'Бланк заказа с НДС'!G169</f>
        <v>236031-3414235</v>
      </c>
      <c r="E109" s="123" t="str">
        <f>'Бланк заказа с НДС'!H169</f>
        <v>о</v>
      </c>
      <c r="F109" s="123">
        <f>'Бланк заказа с НДС'!I169</f>
        <v>4658790080717</v>
      </c>
      <c r="G109" s="123" t="str">
        <f>'Бланк заказа с НДС'!K169</f>
        <v>906-747</v>
      </c>
      <c r="H109" s="123" t="str">
        <f>'Бланк заказа с НДС'!L169</f>
        <v>906-747 Шарнир шаровой демпфера рулевого управления УАЗ Профи New (аналог 236031-3414235)</v>
      </c>
      <c r="I109" s="124">
        <f>'Бланк заказа с НДС'!N169/1.22</f>
        <v>453.72131147540983</v>
      </c>
      <c r="J109" s="124">
        <f>'Бланк заказа с НДС'!N169</f>
        <v>553.54</v>
      </c>
      <c r="K109" s="124">
        <f t="shared" si="7"/>
        <v>608.89400000000001</v>
      </c>
      <c r="L109" s="124">
        <f t="shared" si="7"/>
        <v>669.78340000000003</v>
      </c>
      <c r="M109" s="124">
        <f t="shared" si="6"/>
        <v>904.2075900000001</v>
      </c>
      <c r="N109" s="43"/>
      <c r="O109" s="43"/>
    </row>
    <row r="110" spans="1:18" s="52" customFormat="1" ht="15.75" x14ac:dyDescent="0.2">
      <c r="A110" s="122">
        <f>_xlfn.AGGREGATE(3,3,$B$11:B110)</f>
        <v>99</v>
      </c>
      <c r="B110" s="123" t="str">
        <f>'Бланк заказа с НДС'!B170</f>
        <v>ТЛТ00025149</v>
      </c>
      <c r="C110" s="123" t="str">
        <f>'Бланк заказа с НДС'!F170</f>
        <v>906-749</v>
      </c>
      <c r="D110" s="123">
        <f>'Бланк заказа с НДС'!G170</f>
        <v>236021230404020</v>
      </c>
      <c r="E110" s="123" t="str">
        <f>'Бланк заказа с НДС'!H170</f>
        <v>о</v>
      </c>
      <c r="F110" s="123">
        <f>'Бланк заказа с НДС'!I170</f>
        <v>4658790080793</v>
      </c>
      <c r="G110" s="123" t="str">
        <f>'Бланк заказа с НДС'!K170</f>
        <v>906-749</v>
      </c>
      <c r="H110" s="123" t="str">
        <f>'Бланк заказа с НДС'!L170</f>
        <v xml:space="preserve">906-749 Корпус поворотного кулака правый (аналог 236021-2304040-20) </v>
      </c>
      <c r="I110" s="124">
        <f>'Бланк заказа с НДС'!N170/1.22</f>
        <v>4475.0737704918038</v>
      </c>
      <c r="J110" s="124">
        <f>'Бланк заказа с НДС'!N170</f>
        <v>5459.59</v>
      </c>
      <c r="K110" s="124">
        <f t="shared" si="7"/>
        <v>6005.5490000000009</v>
      </c>
      <c r="L110" s="124">
        <f t="shared" si="7"/>
        <v>6606.1039000000019</v>
      </c>
      <c r="M110" s="124">
        <f t="shared" si="6"/>
        <v>8918.240265000004</v>
      </c>
      <c r="N110" s="43"/>
      <c r="O110" s="43"/>
    </row>
    <row r="111" spans="1:18" s="52" customFormat="1" ht="15.75" x14ac:dyDescent="0.2">
      <c r="A111" s="122">
        <f>_xlfn.AGGREGATE(3,3,$B$11:B111)</f>
        <v>100</v>
      </c>
      <c r="B111" s="123" t="str">
        <f>'Бланк заказа с НДС'!B171</f>
        <v>ТЛТ00025150</v>
      </c>
      <c r="C111" s="123" t="str">
        <f>'Бланк заказа с НДС'!F171</f>
        <v>906-750</v>
      </c>
      <c r="D111" s="123">
        <f>'Бланк заказа с НДС'!G171</f>
        <v>236021230404120</v>
      </c>
      <c r="E111" s="123" t="str">
        <f>'Бланк заказа с НДС'!H171</f>
        <v>о</v>
      </c>
      <c r="F111" s="123">
        <f>'Бланк заказа с НДС'!I171</f>
        <v>4658790080786</v>
      </c>
      <c r="G111" s="123" t="str">
        <f>'Бланк заказа с НДС'!K171</f>
        <v>906-750</v>
      </c>
      <c r="H111" s="123" t="str">
        <f>'Бланк заказа с НДС'!L171</f>
        <v>906-750 Корпус поворотного кулака левый (аналог 236021-2304041-20)</v>
      </c>
      <c r="I111" s="124">
        <f>'Бланк заказа с НДС'!N171/1.22</f>
        <v>4466.2622950819677</v>
      </c>
      <c r="J111" s="124">
        <f>'Бланк заказа с НДС'!N171</f>
        <v>5448.84</v>
      </c>
      <c r="K111" s="124">
        <f t="shared" si="7"/>
        <v>5993.7240000000011</v>
      </c>
      <c r="L111" s="124">
        <f t="shared" si="7"/>
        <v>6593.0964000000013</v>
      </c>
      <c r="M111" s="124">
        <f t="shared" si="6"/>
        <v>8900.6801400000022</v>
      </c>
      <c r="N111" s="43"/>
      <c r="O111" s="43"/>
    </row>
    <row r="112" spans="1:18" s="52" customFormat="1" ht="15.75" x14ac:dyDescent="0.2">
      <c r="A112" s="122">
        <f>_xlfn.AGGREGATE(3,3,$B$11:B112)</f>
        <v>101</v>
      </c>
      <c r="B112" s="123" t="str">
        <f>'Бланк заказа с НДС'!B172</f>
        <v>ТЛТ00025151</v>
      </c>
      <c r="C112" s="123" t="str">
        <f>'Бланк заказа с НДС'!F172</f>
        <v>906-751</v>
      </c>
      <c r="D112" s="123">
        <f>'Бланк заказа с НДС'!G172</f>
        <v>236021300102700</v>
      </c>
      <c r="E112" s="123" t="str">
        <f>'Бланк заказа с НДС'!H172</f>
        <v>о</v>
      </c>
      <c r="F112" s="123">
        <f>'Бланк заказа с НДС'!I172</f>
        <v>4658790080779</v>
      </c>
      <c r="G112" s="123" t="str">
        <f>'Бланк заказа с НДС'!K172</f>
        <v>906-751</v>
      </c>
      <c r="H112" s="123" t="str">
        <f>'Бланк заказа с НДС'!L172</f>
        <v xml:space="preserve">906-751 Вилка поворотного кулака (аналог 236021-3001027-00) </v>
      </c>
      <c r="I112" s="124">
        <f>'Бланк заказа с НДС'!N172/1.22</f>
        <v>4090.5163934426232</v>
      </c>
      <c r="J112" s="124">
        <f>'Бланк заказа с НДС'!N172</f>
        <v>4990.43</v>
      </c>
      <c r="K112" s="124">
        <f t="shared" si="7"/>
        <v>5489.4730000000009</v>
      </c>
      <c r="L112" s="124">
        <f t="shared" si="7"/>
        <v>6038.4203000000016</v>
      </c>
      <c r="M112" s="124">
        <f t="shared" si="6"/>
        <v>8151.8674050000027</v>
      </c>
      <c r="N112" s="43"/>
      <c r="O112" s="43"/>
    </row>
    <row r="113" spans="1:18" s="52" customFormat="1" ht="15.75" x14ac:dyDescent="0.2">
      <c r="A113" s="122">
        <f>_xlfn.AGGREGATE(3,3,$B$11:B113)</f>
        <v>102</v>
      </c>
      <c r="B113" s="123" t="str">
        <f>'Бланк заказа с НДС'!B173</f>
        <v>ТЛТ00003970</v>
      </c>
      <c r="C113" s="123" t="str">
        <f>'Бланк заказа с НДС'!F173</f>
        <v>906-433</v>
      </c>
      <c r="D113" s="123" t="str">
        <f>'Бланк заказа с НДС'!G173</f>
        <v>4693414056/469/3414057</v>
      </c>
      <c r="E113" s="123" t="str">
        <f>'Бланк заказа с НДС'!H173</f>
        <v>о</v>
      </c>
      <c r="F113" s="123">
        <f>'Бланк заказа с НДС'!I173</f>
        <v>1802008221666</v>
      </c>
      <c r="G113" s="123" t="str">
        <f>'Бланк заказа с НДС'!K173</f>
        <v>906-433</v>
      </c>
      <c r="H113" s="123" t="str">
        <f>'Бланк заказа с НДС'!L173</f>
        <v>906-433 Комплект рулевых наконечников УАЗ 3+1</v>
      </c>
      <c r="I113" s="124">
        <f>'Бланк заказа с НДС'!N173/1.22</f>
        <v>1521.672131147541</v>
      </c>
      <c r="J113" s="124">
        <f>'Бланк заказа с НДС'!N173</f>
        <v>1856.44</v>
      </c>
      <c r="K113" s="124">
        <f t="shared" si="7"/>
        <v>2042.0840000000003</v>
      </c>
      <c r="L113" s="124">
        <f t="shared" si="7"/>
        <v>2246.2924000000003</v>
      </c>
      <c r="M113" s="124">
        <f t="shared" si="6"/>
        <v>3032.4947400000005</v>
      </c>
      <c r="N113" s="43"/>
      <c r="O113" s="43"/>
    </row>
    <row r="114" spans="1:18" s="52" customFormat="1" ht="15.75" x14ac:dyDescent="0.2">
      <c r="A114" s="122">
        <f>_xlfn.AGGREGATE(3,3,$B$11:B114)</f>
        <v>103</v>
      </c>
      <c r="B114" s="123" t="str">
        <f>'Бланк заказа с НДС'!B174</f>
        <v>ТЛТ00003954</v>
      </c>
      <c r="C114" s="123" t="str">
        <f>'Бланк заказа с НДС'!F174</f>
        <v>БА 63-3414056 УАЗ</v>
      </c>
      <c r="D114" s="123">
        <f>'Бланк заказа с НДС'!G174</f>
        <v>4693414056</v>
      </c>
      <c r="E114" s="123" t="str">
        <f>'Бланк заказа с НДС'!H174</f>
        <v>о</v>
      </c>
      <c r="F114" s="123">
        <f>'Бланк заказа с НДС'!I174</f>
        <v>1902008221212</v>
      </c>
      <c r="G114" s="123" t="str">
        <f>'Бланк заказа с НДС'!K174</f>
        <v>906-551</v>
      </c>
      <c r="H114" s="123" t="str">
        <f>'Бланк заказа с НДС'!L174</f>
        <v>БА63-3414056.01 Наконечник рулевой правый с крепежом УАЗ</v>
      </c>
      <c r="I114" s="124">
        <f>'Бланк заказа с НДС'!N174/1.22</f>
        <v>431.67213114754099</v>
      </c>
      <c r="J114" s="124">
        <f>'Бланк заказа с НДС'!N174</f>
        <v>526.64</v>
      </c>
      <c r="K114" s="124">
        <f t="shared" si="7"/>
        <v>579.30400000000009</v>
      </c>
      <c r="L114" s="124">
        <f t="shared" si="7"/>
        <v>637.23440000000016</v>
      </c>
      <c r="M114" s="124">
        <f t="shared" si="6"/>
        <v>860.26644000000033</v>
      </c>
      <c r="N114" s="43"/>
      <c r="O114" s="43"/>
    </row>
    <row r="115" spans="1:18" s="52" customFormat="1" ht="15.75" x14ac:dyDescent="0.2">
      <c r="A115" s="122">
        <f>_xlfn.AGGREGATE(3,3,$B$11:B115)</f>
        <v>104</v>
      </c>
      <c r="B115" s="123" t="str">
        <f>'Бланк заказа с НДС'!B175</f>
        <v>ТЛТ00003956</v>
      </c>
      <c r="C115" s="123" t="str">
        <f>'Бланк заказа с НДС'!F175</f>
        <v>БА 63-3414057 УАЗ</v>
      </c>
      <c r="D115" s="123">
        <f>'Бланк заказа с НДС'!G175</f>
        <v>4693414057</v>
      </c>
      <c r="E115" s="123" t="str">
        <f>'Бланк заказа с НДС'!H175</f>
        <v>о</v>
      </c>
      <c r="F115" s="123">
        <f>'Бланк заказа с НДС'!I175</f>
        <v>1902008221205</v>
      </c>
      <c r="G115" s="123" t="str">
        <f>'Бланк заказа с НДС'!K175</f>
        <v>906-552</v>
      </c>
      <c r="H115" s="123" t="str">
        <f>'Бланк заказа с НДС'!L175</f>
        <v>БА63-3414057.01 Наконечник рулевой левый с крепежом УАЗ</v>
      </c>
      <c r="I115" s="124">
        <f>'Бланк заказа с НДС'!N175/1.22</f>
        <v>431.67213114754099</v>
      </c>
      <c r="J115" s="124">
        <f>'Бланк заказа с НДС'!N175</f>
        <v>526.64</v>
      </c>
      <c r="K115" s="124">
        <f t="shared" si="7"/>
        <v>579.30400000000009</v>
      </c>
      <c r="L115" s="124">
        <f t="shared" si="7"/>
        <v>637.23440000000016</v>
      </c>
      <c r="M115" s="124">
        <f t="shared" si="6"/>
        <v>860.26644000000033</v>
      </c>
      <c r="N115" s="43"/>
      <c r="O115" s="43"/>
    </row>
    <row r="116" spans="1:18" s="117" customFormat="1" ht="15.75" x14ac:dyDescent="0.2">
      <c r="A116" s="213">
        <f>_xlfn.AGGREGATE(3,3,$B$11:B116)</f>
        <v>104</v>
      </c>
      <c r="B116" s="214"/>
      <c r="C116" s="214" t="str">
        <f>'Бланк заказа с НДС'!F177</f>
        <v>ГАЗ</v>
      </c>
      <c r="D116" s="214">
        <f>'Бланк заказа с НДС'!G177</f>
        <v>0</v>
      </c>
      <c r="E116" s="214">
        <f>'Бланк заказа с НДС'!H177</f>
        <v>0</v>
      </c>
      <c r="F116" s="214">
        <f>'Бланк заказа с НДС'!I177</f>
        <v>0</v>
      </c>
      <c r="G116" s="214">
        <f>'Бланк заказа с НДС'!K177</f>
        <v>0</v>
      </c>
      <c r="H116" s="214">
        <f>'Бланк заказа с НДС'!L177</f>
        <v>0</v>
      </c>
      <c r="I116" s="215">
        <f>'Бланк заказа с НДС'!N177/1.22</f>
        <v>0</v>
      </c>
      <c r="J116" s="215">
        <f>'Бланк заказа с НДС'!N177</f>
        <v>0</v>
      </c>
      <c r="K116" s="215">
        <f t="shared" si="7"/>
        <v>0</v>
      </c>
      <c r="L116" s="215">
        <f t="shared" si="7"/>
        <v>0</v>
      </c>
      <c r="M116" s="216">
        <f t="shared" si="6"/>
        <v>0</v>
      </c>
      <c r="N116" s="43"/>
      <c r="O116" s="43"/>
      <c r="P116" s="52"/>
      <c r="Q116" s="52"/>
      <c r="R116" s="52"/>
    </row>
    <row r="117" spans="1:18" s="52" customFormat="1" ht="19.5" customHeight="1" x14ac:dyDescent="0.2">
      <c r="A117" s="122">
        <f>_xlfn.AGGREGATE(3,3,$B$11:B117)</f>
        <v>105</v>
      </c>
      <c r="B117" s="123" t="str">
        <f>'Бланк заказа с НДС'!B184</f>
        <v>ТЛТ00012955</v>
      </c>
      <c r="C117" s="123" t="str">
        <f>'Бланк заказа с НДС'!F184</f>
        <v>906-583</v>
      </c>
      <c r="D117" s="123" t="str">
        <f>'Бланк заказа с НДС'!G184</f>
        <v>C40R133414029</v>
      </c>
      <c r="E117" s="123" t="str">
        <f>'Бланк заказа с НДС'!H184</f>
        <v>о</v>
      </c>
      <c r="F117" s="123">
        <f>'Бланк заказа с НДС'!I184</f>
        <v>4630017780624</v>
      </c>
      <c r="G117" s="123" t="str">
        <f>'Бланк заказа с НДС'!K184</f>
        <v>906-583</v>
      </c>
      <c r="H117" s="123" t="str">
        <f>'Бланк заказа с НДС'!L184</f>
        <v>906-583 Шарнир ГАЗ C40R13-3414029</v>
      </c>
      <c r="I117" s="124">
        <f>'Бланк заказа с НДС'!N184/1.22</f>
        <v>1128.327868852459</v>
      </c>
      <c r="J117" s="124">
        <f>'Бланк заказа с НДС'!N184</f>
        <v>1376.56</v>
      </c>
      <c r="K117" s="124">
        <f t="shared" si="7"/>
        <v>1514.2160000000001</v>
      </c>
      <c r="L117" s="124">
        <f t="shared" si="7"/>
        <v>1665.6376000000002</v>
      </c>
      <c r="M117" s="124">
        <f t="shared" si="6"/>
        <v>2248.6107600000005</v>
      </c>
      <c r="N117" s="43"/>
      <c r="O117" s="43"/>
    </row>
    <row r="118" spans="1:18" s="52" customFormat="1" ht="15.75" x14ac:dyDescent="0.2">
      <c r="A118" s="122">
        <f>_xlfn.AGGREGATE(3,3,$B$11:B118)</f>
        <v>106</v>
      </c>
      <c r="B118" s="123" t="str">
        <f>'Бланк заказа с НДС'!B185</f>
        <v>ТЛТ00012958</v>
      </c>
      <c r="C118" s="123" t="str">
        <f>'Бланк заказа с НДС'!F185</f>
        <v>906-589</v>
      </c>
      <c r="D118" s="123" t="str">
        <f>'Бланк заказа с НДС'!G185</f>
        <v>C40R133414029</v>
      </c>
      <c r="E118" s="123" t="str">
        <f>'Бланк заказа с НДС'!H185</f>
        <v>о</v>
      </c>
      <c r="F118" s="123">
        <f>'Бланк заказа с НДС'!I185</f>
        <v>4630017780631</v>
      </c>
      <c r="G118" s="123" t="str">
        <f>'Бланк заказа с НДС'!K185</f>
        <v>906-589</v>
      </c>
      <c r="H118" s="123" t="str">
        <f>'Бланк заказа с НДС'!L185</f>
        <v>906-589 Комплект Шарниров ГАЗ C40R13-3414029</v>
      </c>
      <c r="I118" s="124">
        <f>'Бланк заказа с НДС'!N185/1.22</f>
        <v>4337.5</v>
      </c>
      <c r="J118" s="124">
        <f>'Бланк заказа с НДС'!N185</f>
        <v>5291.75</v>
      </c>
      <c r="K118" s="124">
        <f t="shared" ref="K118:L120" si="8">J118*1.1</f>
        <v>5820.9250000000002</v>
      </c>
      <c r="L118" s="124">
        <f t="shared" si="8"/>
        <v>6403.0175000000008</v>
      </c>
      <c r="M118" s="124">
        <f t="shared" si="6"/>
        <v>8644.0736250000009</v>
      </c>
      <c r="N118" s="43"/>
      <c r="O118" s="43"/>
    </row>
    <row r="119" spans="1:18" s="117" customFormat="1" ht="15.75" x14ac:dyDescent="0.2">
      <c r="A119" s="213">
        <f>_xlfn.AGGREGATE(3,3,$B$11:B119)</f>
        <v>106</v>
      </c>
      <c r="B119" s="214"/>
      <c r="C119" s="214" t="str">
        <f>'Бланк заказа с НДС'!F186</f>
        <v>ИНОМАРКА</v>
      </c>
      <c r="D119" s="214">
        <f>'Бланк заказа с НДС'!G186</f>
        <v>0</v>
      </c>
      <c r="E119" s="214">
        <f>'Бланк заказа с НДС'!H186</f>
        <v>0</v>
      </c>
      <c r="F119" s="214">
        <f>'Бланк заказа с НДС'!I186</f>
        <v>0</v>
      </c>
      <c r="G119" s="214">
        <f>'Бланк заказа с НДС'!K186</f>
        <v>0</v>
      </c>
      <c r="H119" s="214">
        <f>'Бланк заказа с НДС'!L186</f>
        <v>0</v>
      </c>
      <c r="I119" s="215">
        <f>'Бланк заказа с НДС'!N186/1.22</f>
        <v>0</v>
      </c>
      <c r="J119" s="215">
        <f>'Бланк заказа с НДС'!N186</f>
        <v>0</v>
      </c>
      <c r="K119" s="215">
        <f t="shared" si="8"/>
        <v>0</v>
      </c>
      <c r="L119" s="215">
        <f t="shared" si="8"/>
        <v>0</v>
      </c>
      <c r="M119" s="216">
        <f t="shared" si="6"/>
        <v>0</v>
      </c>
      <c r="N119" s="43"/>
      <c r="O119" s="43"/>
      <c r="P119" s="52"/>
      <c r="Q119" s="52"/>
      <c r="R119" s="52"/>
    </row>
    <row r="120" spans="1:18" s="117" customFormat="1" ht="15.75" x14ac:dyDescent="0.2">
      <c r="A120" s="213">
        <f>_xlfn.AGGREGATE(3,3,$B$11:B120)</f>
        <v>106</v>
      </c>
      <c r="B120" s="214"/>
      <c r="C120" s="214" t="str">
        <f>'Бланк заказа с НДС'!F196</f>
        <v>GENERAL MOTORS</v>
      </c>
      <c r="D120" s="214">
        <f>'Бланк заказа с НДС'!G196</f>
        <v>0</v>
      </c>
      <c r="E120" s="214">
        <f>'Бланк заказа с НДС'!H196</f>
        <v>0</v>
      </c>
      <c r="F120" s="214">
        <f>'Бланк заказа с НДС'!I196</f>
        <v>0</v>
      </c>
      <c r="G120" s="214">
        <f>'Бланк заказа с НДС'!K196</f>
        <v>0</v>
      </c>
      <c r="H120" s="214">
        <f>'Бланк заказа с НДС'!L196</f>
        <v>0</v>
      </c>
      <c r="I120" s="215">
        <f>'Бланк заказа с НДС'!N196/1.22</f>
        <v>0</v>
      </c>
      <c r="J120" s="215">
        <f>'Бланк заказа с НДС'!N196</f>
        <v>0</v>
      </c>
      <c r="K120" s="215">
        <f t="shared" si="8"/>
        <v>0</v>
      </c>
      <c r="L120" s="215">
        <f t="shared" si="8"/>
        <v>0</v>
      </c>
      <c r="M120" s="216">
        <f t="shared" si="6"/>
        <v>0</v>
      </c>
      <c r="N120" s="43"/>
      <c r="O120" s="43"/>
      <c r="P120" s="52"/>
      <c r="Q120" s="52"/>
      <c r="R120" s="52"/>
    </row>
    <row r="121" spans="1:18" s="117" customFormat="1" ht="15.75" x14ac:dyDescent="0.2">
      <c r="A121" s="213">
        <f>_xlfn.AGGREGATE(3,3,$B$11:B121)</f>
        <v>106</v>
      </c>
      <c r="B121" s="214"/>
      <c r="C121" s="214" t="str">
        <f>'Бланк заказа с НДС'!F219</f>
        <v>FORD FOCUS 1</v>
      </c>
      <c r="D121" s="214">
        <f>'Бланк заказа с НДС'!G219</f>
        <v>0</v>
      </c>
      <c r="E121" s="214">
        <f>'Бланк заказа с НДС'!H219</f>
        <v>0</v>
      </c>
      <c r="F121" s="214">
        <f>'Бланк заказа с НДС'!I219</f>
        <v>0</v>
      </c>
      <c r="G121" s="214">
        <f>'Бланк заказа с НДС'!K219</f>
        <v>0</v>
      </c>
      <c r="H121" s="214">
        <f>'Бланк заказа с НДС'!L219</f>
        <v>0</v>
      </c>
      <c r="I121" s="215">
        <f>'Бланк заказа с НДС'!N219/1.22</f>
        <v>0</v>
      </c>
      <c r="J121" s="215">
        <f>'Бланк заказа с НДС'!N219</f>
        <v>0</v>
      </c>
      <c r="K121" s="215">
        <f t="shared" ref="K121:L123" si="9">J121*1.1</f>
        <v>0</v>
      </c>
      <c r="L121" s="215">
        <f t="shared" si="9"/>
        <v>0</v>
      </c>
      <c r="M121" s="216">
        <f t="shared" ref="M121:M128" si="10">L121*1.35</f>
        <v>0</v>
      </c>
      <c r="N121" s="43"/>
      <c r="O121" s="43"/>
      <c r="P121" s="52"/>
      <c r="Q121" s="52"/>
      <c r="R121" s="52"/>
    </row>
    <row r="122" spans="1:18" s="117" customFormat="1" ht="15.75" x14ac:dyDescent="0.2">
      <c r="A122" s="213">
        <f>_xlfn.AGGREGATE(3,3,$B$11:B122)</f>
        <v>106</v>
      </c>
      <c r="B122" s="214"/>
      <c r="C122" s="214" t="str">
        <f>'Бланк заказа с НДС'!F221</f>
        <v>FORD FOCUS II, III</v>
      </c>
      <c r="D122" s="214">
        <f>'Бланк заказа с НДС'!G221</f>
        <v>0</v>
      </c>
      <c r="E122" s="214">
        <f>'Бланк заказа с НДС'!H221</f>
        <v>0</v>
      </c>
      <c r="F122" s="214">
        <f>'Бланк заказа с НДС'!I221</f>
        <v>0</v>
      </c>
      <c r="G122" s="214">
        <f>'Бланк заказа с НДС'!K221</f>
        <v>0</v>
      </c>
      <c r="H122" s="214">
        <f>'Бланк заказа с НДС'!L221</f>
        <v>0</v>
      </c>
      <c r="I122" s="215">
        <f>'Бланк заказа с НДС'!N221/1.22</f>
        <v>0</v>
      </c>
      <c r="J122" s="215">
        <f>'Бланк заказа с НДС'!N221</f>
        <v>0</v>
      </c>
      <c r="K122" s="215">
        <f t="shared" si="9"/>
        <v>0</v>
      </c>
      <c r="L122" s="215">
        <f t="shared" si="9"/>
        <v>0</v>
      </c>
      <c r="M122" s="216">
        <f t="shared" si="10"/>
        <v>0</v>
      </c>
      <c r="N122" s="43"/>
      <c r="O122" s="43"/>
      <c r="P122" s="52"/>
      <c r="Q122" s="52"/>
      <c r="R122" s="52"/>
    </row>
    <row r="123" spans="1:18" s="117" customFormat="1" ht="15.75" x14ac:dyDescent="0.2">
      <c r="A123" s="213">
        <f>_xlfn.AGGREGATE(3,3,$B$11:B123)</f>
        <v>106</v>
      </c>
      <c r="B123" s="214"/>
      <c r="C123" s="214" t="str">
        <f>'Бланк заказа с НДС'!F231</f>
        <v xml:space="preserve">RENAULT </v>
      </c>
      <c r="D123" s="214">
        <f>'Бланк заказа с НДС'!G231</f>
        <v>0</v>
      </c>
      <c r="E123" s="214">
        <f>'Бланк заказа с НДС'!H231</f>
        <v>0</v>
      </c>
      <c r="F123" s="214">
        <f>'Бланк заказа с НДС'!I231</f>
        <v>0</v>
      </c>
      <c r="G123" s="214">
        <f>'Бланк заказа с НДС'!K231</f>
        <v>0</v>
      </c>
      <c r="H123" s="214">
        <f>'Бланк заказа с НДС'!L231</f>
        <v>0</v>
      </c>
      <c r="I123" s="215">
        <f>'Бланк заказа с НДС'!N231/1.22</f>
        <v>0</v>
      </c>
      <c r="J123" s="215">
        <f>'Бланк заказа с НДС'!N231</f>
        <v>0</v>
      </c>
      <c r="K123" s="215">
        <f t="shared" si="9"/>
        <v>0</v>
      </c>
      <c r="L123" s="215">
        <f t="shared" si="9"/>
        <v>0</v>
      </c>
      <c r="M123" s="216">
        <f t="shared" si="10"/>
        <v>0</v>
      </c>
      <c r="N123" s="43"/>
      <c r="O123" s="43"/>
      <c r="P123" s="52"/>
      <c r="Q123" s="52"/>
      <c r="R123" s="52"/>
    </row>
    <row r="124" spans="1:18" s="52" customFormat="1" ht="15.75" x14ac:dyDescent="0.2">
      <c r="A124" s="122">
        <f>_xlfn.AGGREGATE(3,3,$B$11:B124)</f>
        <v>107</v>
      </c>
      <c r="B124" s="123" t="str">
        <f>'Бланк заказа с НДС'!B233</f>
        <v>ТЛТ00023375</v>
      </c>
      <c r="C124" s="123" t="str">
        <f>'Бланк заказа с НДС'!F233</f>
        <v>906-352</v>
      </c>
      <c r="D124" s="123" t="str">
        <f>'Бланк заказа с НДС'!G233</f>
        <v>401604793R</v>
      </c>
      <c r="E124" s="123" t="str">
        <f>'Бланк заказа с НДС'!H233</f>
        <v>о</v>
      </c>
      <c r="F124" s="123">
        <f>'Бланк заказа с НДС'!I233</f>
        <v>1802008221130</v>
      </c>
      <c r="G124" s="123" t="str">
        <f>'Бланк заказа с НДС'!K233</f>
        <v>906-352</v>
      </c>
      <c r="H124" s="123" t="str">
        <f>'Бланк заказа с НДС'!L233</f>
        <v>906-352 Шаровая опора передней подвески Renault Logan (ОЕМ 4016 047 93R)</v>
      </c>
      <c r="I124" s="124">
        <f>'Бланк заказа с НДС'!N233/1.22</f>
        <v>332.5</v>
      </c>
      <c r="J124" s="124">
        <f>'Бланк заказа с НДС'!N233</f>
        <v>405.65</v>
      </c>
      <c r="K124" s="124">
        <f t="shared" ref="K124:L125" si="11">J124*1.1</f>
        <v>446.21500000000003</v>
      </c>
      <c r="L124" s="124">
        <f t="shared" si="11"/>
        <v>490.83650000000006</v>
      </c>
      <c r="M124" s="124">
        <f t="shared" si="10"/>
        <v>662.62927500000012</v>
      </c>
      <c r="N124" s="43"/>
      <c r="O124" s="43"/>
      <c r="R124" s="119"/>
    </row>
    <row r="125" spans="1:18" s="52" customFormat="1" ht="15.75" x14ac:dyDescent="0.2">
      <c r="A125" s="122">
        <f>_xlfn.AGGREGATE(3,3,$B$11:B125)</f>
        <v>108</v>
      </c>
      <c r="B125" s="123" t="str">
        <f>'Бланк заказа с НДС'!B234</f>
        <v>ТЛТ00019816</v>
      </c>
      <c r="C125" s="123" t="str">
        <f>'Бланк заказа с НДС'!F234</f>
        <v>906-619</v>
      </c>
      <c r="D125" s="123" t="str">
        <f>'Бланк заказа с НДС'!G234</f>
        <v>401602523R</v>
      </c>
      <c r="E125" s="123" t="str">
        <f>'Бланк заказа с НДС'!H234</f>
        <v>о</v>
      </c>
      <c r="F125" s="123">
        <f>'Бланк заказа с НДС'!I234</f>
        <v>4630017784981</v>
      </c>
      <c r="G125" s="123" t="str">
        <f>'Бланк заказа с НДС'!K234</f>
        <v>906-619</v>
      </c>
      <c r="H125" s="123" t="str">
        <f>'Бланк заказа с НДС'!L234</f>
        <v>906-619 Шаровая опора Largus, Logan, Xray после 2013г. (ОЕМ 4016 040 02R)</v>
      </c>
      <c r="I125" s="124">
        <f>'Бланк заказа с НДС'!N234/1.22</f>
        <v>332.5</v>
      </c>
      <c r="J125" s="124">
        <f>'Бланк заказа с НДС'!N234</f>
        <v>405.65</v>
      </c>
      <c r="K125" s="124">
        <f t="shared" si="11"/>
        <v>446.21500000000003</v>
      </c>
      <c r="L125" s="124">
        <f t="shared" si="11"/>
        <v>490.83650000000006</v>
      </c>
      <c r="M125" s="124">
        <f t="shared" si="10"/>
        <v>662.62927500000012</v>
      </c>
      <c r="N125" s="43"/>
      <c r="O125" s="43"/>
      <c r="R125" s="119"/>
    </row>
    <row r="126" spans="1:18" s="117" customFormat="1" ht="15.75" x14ac:dyDescent="0.2">
      <c r="A126" s="213">
        <f>_xlfn.AGGREGATE(3,3,$B$11:B126)</f>
        <v>108</v>
      </c>
      <c r="B126" s="214"/>
      <c r="C126" s="214" t="str">
        <f>'Бланк заказа с НДС'!F250</f>
        <v>Lada Largus</v>
      </c>
      <c r="D126" s="214">
        <f>'Бланк заказа с НДС'!G250</f>
        <v>0</v>
      </c>
      <c r="E126" s="214">
        <f>'Бланк заказа с НДС'!H250</f>
        <v>0</v>
      </c>
      <c r="F126" s="214">
        <f>'Бланк заказа с НДС'!I250</f>
        <v>0</v>
      </c>
      <c r="G126" s="214">
        <f>'Бланк заказа с НДС'!K250</f>
        <v>0</v>
      </c>
      <c r="H126" s="214">
        <f>'Бланк заказа с НДС'!L250</f>
        <v>0</v>
      </c>
      <c r="I126" s="215">
        <f>'Бланк заказа с НДС'!N250/1.22</f>
        <v>0</v>
      </c>
      <c r="J126" s="215">
        <f>'Бланк заказа с НДС'!N250</f>
        <v>0</v>
      </c>
      <c r="K126" s="215">
        <f t="shared" ref="K126:L128" si="12">J126*1.1</f>
        <v>0</v>
      </c>
      <c r="L126" s="215">
        <f t="shared" si="12"/>
        <v>0</v>
      </c>
      <c r="M126" s="216">
        <f t="shared" si="10"/>
        <v>0</v>
      </c>
      <c r="N126" s="43"/>
      <c r="O126" s="43"/>
      <c r="P126" s="52"/>
      <c r="Q126" s="52"/>
      <c r="R126" s="52"/>
    </row>
    <row r="127" spans="1:18" s="117" customFormat="1" ht="15.75" x14ac:dyDescent="0.2">
      <c r="A127" s="213">
        <f>_xlfn.AGGREGATE(3,3,$B$11:B127)</f>
        <v>108</v>
      </c>
      <c r="B127" s="214"/>
      <c r="C127" s="214" t="str">
        <f>'Бланк заказа с НДС'!F254</f>
        <v>VW Polo, Skoda Rapid</v>
      </c>
      <c r="D127" s="214">
        <f>'Бланк заказа с НДС'!G254</f>
        <v>0</v>
      </c>
      <c r="E127" s="214">
        <f>'Бланк заказа с НДС'!H254</f>
        <v>0</v>
      </c>
      <c r="F127" s="214">
        <f>'Бланк заказа с НДС'!I254</f>
        <v>0</v>
      </c>
      <c r="G127" s="214">
        <f>'Бланк заказа с НДС'!K254</f>
        <v>0</v>
      </c>
      <c r="H127" s="214">
        <f>'Бланк заказа с НДС'!L254</f>
        <v>0</v>
      </c>
      <c r="I127" s="215">
        <f>'Бланк заказа с НДС'!N254/1.22</f>
        <v>0</v>
      </c>
      <c r="J127" s="215">
        <f>'Бланк заказа с НДС'!N254</f>
        <v>0</v>
      </c>
      <c r="K127" s="215">
        <f t="shared" si="12"/>
        <v>0</v>
      </c>
      <c r="L127" s="215">
        <f t="shared" si="12"/>
        <v>0</v>
      </c>
      <c r="M127" s="216">
        <f t="shared" si="10"/>
        <v>0</v>
      </c>
      <c r="N127" s="43"/>
      <c r="O127" s="43"/>
      <c r="P127" s="52"/>
      <c r="Q127" s="52"/>
      <c r="R127" s="52"/>
    </row>
    <row r="128" spans="1:18" s="117" customFormat="1" ht="15.75" x14ac:dyDescent="0.2">
      <c r="A128" s="213">
        <f>_xlfn.AGGREGATE(3,3,$B$11:B128)</f>
        <v>108</v>
      </c>
      <c r="B128" s="214"/>
      <c r="C128" s="214" t="str">
        <f>'Бланк заказа с НДС'!F261</f>
        <v>Skoda Octavia III (5E3), VW Tiguan (AD1)</v>
      </c>
      <c r="D128" s="214">
        <f>'Бланк заказа с НДС'!G261</f>
        <v>0</v>
      </c>
      <c r="E128" s="214">
        <f>'Бланк заказа с НДС'!H261</f>
        <v>0</v>
      </c>
      <c r="F128" s="214">
        <f>'Бланк заказа с НДС'!I261</f>
        <v>0</v>
      </c>
      <c r="G128" s="214">
        <f>'Бланк заказа с НДС'!K261</f>
        <v>0</v>
      </c>
      <c r="H128" s="214">
        <f>'Бланк заказа с НДС'!L261</f>
        <v>0</v>
      </c>
      <c r="I128" s="215">
        <f>'Бланк заказа с НДС'!N261/1.22</f>
        <v>0</v>
      </c>
      <c r="J128" s="215">
        <f>'Бланк заказа с НДС'!N261</f>
        <v>0</v>
      </c>
      <c r="K128" s="215">
        <f t="shared" si="12"/>
        <v>0</v>
      </c>
      <c r="L128" s="215">
        <f t="shared" si="12"/>
        <v>0</v>
      </c>
      <c r="M128" s="216">
        <f t="shared" si="10"/>
        <v>0</v>
      </c>
      <c r="N128" s="43"/>
      <c r="O128" s="43"/>
      <c r="P128" s="52"/>
      <c r="Q128" s="52"/>
      <c r="R128" s="52"/>
    </row>
    <row r="129" spans="1:18" s="117" customFormat="1" ht="15.75" x14ac:dyDescent="0.2">
      <c r="A129" s="213">
        <f>_xlfn.AGGREGATE(3,3,$B$11:B129)</f>
        <v>108</v>
      </c>
      <c r="B129" s="214"/>
      <c r="C129" s="214" t="str">
        <f>'Бланк заказа с НДС'!F268</f>
        <v>Hyundai Accent</v>
      </c>
      <c r="D129" s="214">
        <f>'Бланк заказа с НДС'!G268</f>
        <v>0</v>
      </c>
      <c r="E129" s="214">
        <f>'Бланк заказа с НДС'!H268</f>
        <v>0</v>
      </c>
      <c r="F129" s="214">
        <f>'Бланк заказа с НДС'!I268</f>
        <v>0</v>
      </c>
      <c r="G129" s="214">
        <f>'Бланк заказа с НДС'!K268</f>
        <v>0</v>
      </c>
      <c r="H129" s="214">
        <f>'Бланк заказа с НДС'!L268</f>
        <v>0</v>
      </c>
      <c r="I129" s="215">
        <f>'Бланк заказа с НДС'!N268/1.22</f>
        <v>0</v>
      </c>
      <c r="J129" s="215">
        <f>'Бланк заказа с НДС'!N268</f>
        <v>0</v>
      </c>
      <c r="K129" s="215">
        <f t="shared" ref="K129:L130" si="13">J129*1.1</f>
        <v>0</v>
      </c>
      <c r="L129" s="215">
        <f t="shared" si="13"/>
        <v>0</v>
      </c>
      <c r="M129" s="216">
        <f t="shared" ref="M129:M138" si="14">L129*1.35</f>
        <v>0</v>
      </c>
      <c r="N129" s="43"/>
      <c r="O129" s="43"/>
      <c r="P129" s="52"/>
      <c r="Q129" s="52"/>
      <c r="R129" s="52"/>
    </row>
    <row r="130" spans="1:18" s="117" customFormat="1" ht="15.75" x14ac:dyDescent="0.2">
      <c r="A130" s="213">
        <f>_xlfn.AGGREGATE(3,3,$B$11:B130)</f>
        <v>108</v>
      </c>
      <c r="B130" s="214"/>
      <c r="C130" s="214" t="str">
        <f>'Бланк заказа с НДС'!F271</f>
        <v>Hyundai Solaris, KIA Rio III, IV</v>
      </c>
      <c r="D130" s="214">
        <f>'Бланк заказа с НДС'!G271</f>
        <v>0</v>
      </c>
      <c r="E130" s="214">
        <f>'Бланк заказа с НДС'!H271</f>
        <v>0</v>
      </c>
      <c r="F130" s="214">
        <f>'Бланк заказа с НДС'!I271</f>
        <v>0</v>
      </c>
      <c r="G130" s="214">
        <f>'Бланк заказа с НДС'!K271</f>
        <v>0</v>
      </c>
      <c r="H130" s="214">
        <f>'Бланк заказа с НДС'!L271</f>
        <v>0</v>
      </c>
      <c r="I130" s="215">
        <f>'Бланк заказа с НДС'!N271/1.22</f>
        <v>0</v>
      </c>
      <c r="J130" s="215">
        <f>'Бланк заказа с НДС'!N271</f>
        <v>0</v>
      </c>
      <c r="K130" s="215">
        <f t="shared" si="13"/>
        <v>0</v>
      </c>
      <c r="L130" s="215">
        <f t="shared" si="13"/>
        <v>0</v>
      </c>
      <c r="M130" s="216">
        <f t="shared" si="14"/>
        <v>0</v>
      </c>
      <c r="N130" s="43"/>
      <c r="O130" s="43"/>
      <c r="P130" s="52"/>
      <c r="Q130" s="52"/>
      <c r="R130" s="52"/>
    </row>
    <row r="131" spans="1:18" s="117" customFormat="1" ht="15.75" x14ac:dyDescent="0.2">
      <c r="A131" s="213">
        <f>_xlfn.AGGREGATE(3,3,$B$11:B131)</f>
        <v>108</v>
      </c>
      <c r="B131" s="214"/>
      <c r="C131" s="214" t="str">
        <f>'Бланк заказа с НДС'!F282</f>
        <v>KIA Spectra</v>
      </c>
      <c r="D131" s="214">
        <f>'Бланк заказа с НДС'!G282</f>
        <v>0</v>
      </c>
      <c r="E131" s="214">
        <f>'Бланк заказа с НДС'!H282</f>
        <v>0</v>
      </c>
      <c r="F131" s="214">
        <f>'Бланк заказа с НДС'!I282</f>
        <v>0</v>
      </c>
      <c r="G131" s="214">
        <f>'Бланк заказа с НДС'!K282</f>
        <v>0</v>
      </c>
      <c r="H131" s="214">
        <f>'Бланк заказа с НДС'!L282</f>
        <v>0</v>
      </c>
      <c r="I131" s="215">
        <f>'Бланк заказа с НДС'!N282/1.22</f>
        <v>0</v>
      </c>
      <c r="J131" s="215">
        <f>'Бланк заказа с НДС'!N282</f>
        <v>0</v>
      </c>
      <c r="K131" s="215">
        <f t="shared" ref="K131:L134" si="15">J131*1.1</f>
        <v>0</v>
      </c>
      <c r="L131" s="215">
        <f t="shared" si="15"/>
        <v>0</v>
      </c>
      <c r="M131" s="216">
        <f t="shared" si="14"/>
        <v>0</v>
      </c>
      <c r="N131" s="43"/>
      <c r="O131" s="43"/>
      <c r="P131" s="52"/>
      <c r="Q131" s="52"/>
      <c r="R131" s="52"/>
    </row>
    <row r="132" spans="1:18" s="117" customFormat="1" ht="15.75" x14ac:dyDescent="0.2">
      <c r="A132" s="213">
        <f>_xlfn.AGGREGATE(3,3,$B$11:B132)</f>
        <v>108</v>
      </c>
      <c r="B132" s="214"/>
      <c r="C132" s="214" t="str">
        <f>'Бланк заказа с НДС'!F286</f>
        <v>KIA Rio II (2005-2011)</v>
      </c>
      <c r="D132" s="214">
        <f>'Бланк заказа с НДС'!G286</f>
        <v>0</v>
      </c>
      <c r="E132" s="214">
        <f>'Бланк заказа с НДС'!H286</f>
        <v>0</v>
      </c>
      <c r="F132" s="214">
        <f>'Бланк заказа с НДС'!I286</f>
        <v>0</v>
      </c>
      <c r="G132" s="214">
        <f>'Бланк заказа с НДС'!K286</f>
        <v>0</v>
      </c>
      <c r="H132" s="214">
        <f>'Бланк заказа с НДС'!L286</f>
        <v>0</v>
      </c>
      <c r="I132" s="215">
        <f>'Бланк заказа с НДС'!N286/1.22</f>
        <v>0</v>
      </c>
      <c r="J132" s="215">
        <f>'Бланк заказа с НДС'!N286</f>
        <v>0</v>
      </c>
      <c r="K132" s="215">
        <f t="shared" si="15"/>
        <v>0</v>
      </c>
      <c r="L132" s="215">
        <f t="shared" si="15"/>
        <v>0</v>
      </c>
      <c r="M132" s="216">
        <f t="shared" si="14"/>
        <v>0</v>
      </c>
      <c r="N132" s="43"/>
      <c r="O132" s="43"/>
      <c r="P132" s="52"/>
      <c r="Q132" s="52"/>
      <c r="R132" s="52"/>
    </row>
    <row r="133" spans="1:18" s="117" customFormat="1" ht="15.75" x14ac:dyDescent="0.2">
      <c r="A133" s="213">
        <f>_xlfn.AGGREGATE(3,3,$B$11:B133)</f>
        <v>108</v>
      </c>
      <c r="B133" s="214"/>
      <c r="C133" s="214" t="str">
        <f>'Бланк заказа с НДС'!F289</f>
        <v>KIA Ceed (ED) (2007-2012)</v>
      </c>
      <c r="D133" s="214">
        <f>'Бланк заказа с НДС'!G289</f>
        <v>0</v>
      </c>
      <c r="E133" s="214">
        <f>'Бланк заказа с НДС'!H289</f>
        <v>0</v>
      </c>
      <c r="F133" s="214">
        <f>'Бланк заказа с НДС'!I289</f>
        <v>0</v>
      </c>
      <c r="G133" s="214">
        <f>'Бланк заказа с НДС'!K289</f>
        <v>0</v>
      </c>
      <c r="H133" s="214">
        <f>'Бланк заказа с НДС'!L289</f>
        <v>0</v>
      </c>
      <c r="I133" s="215">
        <f>'Бланк заказа с НДС'!N289/1.22</f>
        <v>0</v>
      </c>
      <c r="J133" s="215">
        <f>'Бланк заказа с НДС'!N289</f>
        <v>0</v>
      </c>
      <c r="K133" s="215">
        <f t="shared" si="15"/>
        <v>0</v>
      </c>
      <c r="L133" s="215">
        <f t="shared" si="15"/>
        <v>0</v>
      </c>
      <c r="M133" s="216">
        <f t="shared" si="14"/>
        <v>0</v>
      </c>
      <c r="N133" s="43"/>
      <c r="O133" s="43"/>
      <c r="P133" s="52"/>
      <c r="Q133" s="52"/>
      <c r="R133" s="52"/>
    </row>
    <row r="134" spans="1:18" s="117" customFormat="1" ht="15.75" x14ac:dyDescent="0.2">
      <c r="A134" s="213">
        <f>_xlfn.AGGREGATE(3,3,$B$11:B134)</f>
        <v>108</v>
      </c>
      <c r="B134" s="214"/>
      <c r="C134" s="214" t="str">
        <f>'Бланк заказа с НДС'!F293</f>
        <v>KIA Ceed (JD) (2012-2018)</v>
      </c>
      <c r="D134" s="214">
        <f>'Бланк заказа с НДС'!G293</f>
        <v>0</v>
      </c>
      <c r="E134" s="214">
        <f>'Бланк заказа с НДС'!H293</f>
        <v>0</v>
      </c>
      <c r="F134" s="214">
        <f>'Бланк заказа с НДС'!I293</f>
        <v>0</v>
      </c>
      <c r="G134" s="214">
        <f>'Бланк заказа с НДС'!K293</f>
        <v>0</v>
      </c>
      <c r="H134" s="214">
        <f>'Бланк заказа с НДС'!L293</f>
        <v>0</v>
      </c>
      <c r="I134" s="215">
        <f>'Бланк заказа с НДС'!N293/1.22</f>
        <v>0</v>
      </c>
      <c r="J134" s="215">
        <f>'Бланк заказа с НДС'!N293</f>
        <v>0</v>
      </c>
      <c r="K134" s="215">
        <f t="shared" si="15"/>
        <v>0</v>
      </c>
      <c r="L134" s="215">
        <f t="shared" si="15"/>
        <v>0</v>
      </c>
      <c r="M134" s="216">
        <f t="shared" si="14"/>
        <v>0</v>
      </c>
      <c r="N134" s="43"/>
      <c r="O134" s="43"/>
      <c r="P134" s="52"/>
      <c r="Q134" s="52"/>
      <c r="R134" s="52"/>
    </row>
    <row r="135" spans="1:18" s="117" customFormat="1" ht="15.75" x14ac:dyDescent="0.2">
      <c r="A135" s="213">
        <f>_xlfn.AGGREGATE(3,3,$B$11:B135)</f>
        <v>108</v>
      </c>
      <c r="B135" s="214"/>
      <c r="C135" s="214" t="str">
        <f>'Бланк заказа с НДС'!F298</f>
        <v>KIA Sportage (SL), Hyundai iX35 (LM) (2009-2015)</v>
      </c>
      <c r="D135" s="214">
        <f>'Бланк заказа с НДС'!G298</f>
        <v>0</v>
      </c>
      <c r="E135" s="214">
        <f>'Бланк заказа с НДС'!H298</f>
        <v>0</v>
      </c>
      <c r="F135" s="214">
        <f>'Бланк заказа с НДС'!I298</f>
        <v>0</v>
      </c>
      <c r="G135" s="214">
        <f>'Бланк заказа с НДС'!K298</f>
        <v>0</v>
      </c>
      <c r="H135" s="214">
        <f>'Бланк заказа с НДС'!L298</f>
        <v>0</v>
      </c>
      <c r="I135" s="215">
        <f>'Бланк заказа с НДС'!N298/1.22</f>
        <v>0</v>
      </c>
      <c r="J135" s="215">
        <f>'Бланк заказа с НДС'!N298</f>
        <v>0</v>
      </c>
      <c r="K135" s="215">
        <f t="shared" ref="K135:L136" si="16">J135*1.1</f>
        <v>0</v>
      </c>
      <c r="L135" s="215">
        <f t="shared" si="16"/>
        <v>0</v>
      </c>
      <c r="M135" s="216">
        <f t="shared" si="14"/>
        <v>0</v>
      </c>
      <c r="N135" s="43"/>
      <c r="O135" s="43"/>
      <c r="P135" s="52"/>
      <c r="Q135" s="52"/>
      <c r="R135" s="52"/>
    </row>
    <row r="136" spans="1:18" s="117" customFormat="1" ht="15.75" x14ac:dyDescent="0.2">
      <c r="A136" s="213">
        <f>_xlfn.AGGREGATE(3,3,$B$11:B136)</f>
        <v>108</v>
      </c>
      <c r="B136" s="214"/>
      <c r="C136" s="214" t="str">
        <f>'Бланк заказа с НДС'!F304</f>
        <v>KIA Optima (JF), Sonata VII(LF) 2015-2019</v>
      </c>
      <c r="D136" s="214">
        <f>'Бланк заказа с НДС'!G304</f>
        <v>0</v>
      </c>
      <c r="E136" s="214">
        <f>'Бланк заказа с НДС'!H304</f>
        <v>0</v>
      </c>
      <c r="F136" s="214">
        <f>'Бланк заказа с НДС'!I304</f>
        <v>0</v>
      </c>
      <c r="G136" s="214">
        <f>'Бланк заказа с НДС'!K304</f>
        <v>0</v>
      </c>
      <c r="H136" s="214">
        <f>'Бланк заказа с НДС'!L304</f>
        <v>0</v>
      </c>
      <c r="I136" s="215">
        <f>'Бланк заказа с НДС'!N304/1.22</f>
        <v>0</v>
      </c>
      <c r="J136" s="215">
        <f>'Бланк заказа с НДС'!N304</f>
        <v>0</v>
      </c>
      <c r="K136" s="215">
        <f t="shared" si="16"/>
        <v>0</v>
      </c>
      <c r="L136" s="215">
        <f t="shared" si="16"/>
        <v>0</v>
      </c>
      <c r="M136" s="216">
        <f t="shared" si="14"/>
        <v>0</v>
      </c>
      <c r="N136" s="43"/>
      <c r="O136" s="43"/>
      <c r="P136" s="52"/>
      <c r="Q136" s="52"/>
      <c r="R136" s="52"/>
    </row>
    <row r="137" spans="1:18" s="117" customFormat="1" ht="15.75" x14ac:dyDescent="0.2">
      <c r="A137" s="213">
        <f>_xlfn.AGGREGATE(3,3,$B$11:B137)</f>
        <v>108</v>
      </c>
      <c r="B137" s="214"/>
      <c r="C137" s="214" t="str">
        <f>'Бланк заказа с НДС'!F314</f>
        <v xml:space="preserve">ИНОМАРКА </v>
      </c>
      <c r="D137" s="214">
        <f>'Бланк заказа с НДС'!G314</f>
        <v>0</v>
      </c>
      <c r="E137" s="214">
        <f>'Бланк заказа с НДС'!H314</f>
        <v>0</v>
      </c>
      <c r="F137" s="214">
        <f>'Бланк заказа с НДС'!I314</f>
        <v>0</v>
      </c>
      <c r="G137" s="214">
        <f>'Бланк заказа с НДС'!K314</f>
        <v>0</v>
      </c>
      <c r="H137" s="214">
        <f>'Бланк заказа с НДС'!L314</f>
        <v>0</v>
      </c>
      <c r="I137" s="215">
        <f>'Бланк заказа с НДС'!N314/1.22</f>
        <v>0</v>
      </c>
      <c r="J137" s="215">
        <f>'Бланк заказа с НДС'!N314</f>
        <v>0</v>
      </c>
      <c r="K137" s="215">
        <f t="shared" ref="K137:L138" si="17">J137*1.1</f>
        <v>0</v>
      </c>
      <c r="L137" s="215">
        <f t="shared" si="17"/>
        <v>0</v>
      </c>
      <c r="M137" s="216">
        <f t="shared" si="14"/>
        <v>0</v>
      </c>
      <c r="N137" s="43"/>
      <c r="O137" s="43"/>
      <c r="P137" s="52"/>
      <c r="Q137" s="52"/>
      <c r="R137" s="52"/>
    </row>
    <row r="138" spans="1:18" s="117" customFormat="1" ht="15.75" x14ac:dyDescent="0.2">
      <c r="A138" s="213">
        <f>_xlfn.AGGREGATE(3,3,$B$11:B138)</f>
        <v>108</v>
      </c>
      <c r="B138" s="214"/>
      <c r="C138" s="214" t="str">
        <f>'Бланк заказа с НДС'!F326</f>
        <v>FORD TRANZIT</v>
      </c>
      <c r="D138" s="214">
        <f>'Бланк заказа с НДС'!G326</f>
        <v>0</v>
      </c>
      <c r="E138" s="214">
        <f>'Бланк заказа с НДС'!H326</f>
        <v>0</v>
      </c>
      <c r="F138" s="214">
        <f>'Бланк заказа с НДС'!I326</f>
        <v>0</v>
      </c>
      <c r="G138" s="214">
        <f>'Бланк заказа с НДС'!K326</f>
        <v>0</v>
      </c>
      <c r="H138" s="214">
        <f>'Бланк заказа с НДС'!L326</f>
        <v>0</v>
      </c>
      <c r="I138" s="215">
        <f>'Бланк заказа с НДС'!N326/1.22</f>
        <v>0</v>
      </c>
      <c r="J138" s="215">
        <f>'Бланк заказа с НДС'!N326</f>
        <v>0</v>
      </c>
      <c r="K138" s="215">
        <f t="shared" si="17"/>
        <v>0</v>
      </c>
      <c r="L138" s="215">
        <f t="shared" si="17"/>
        <v>0</v>
      </c>
      <c r="M138" s="216">
        <f t="shared" si="14"/>
        <v>0</v>
      </c>
      <c r="N138" s="43"/>
      <c r="O138" s="43"/>
      <c r="P138" s="52"/>
      <c r="Q138" s="52"/>
      <c r="R138" s="52"/>
    </row>
    <row r="139" spans="1:18" s="117" customFormat="1" ht="15.75" x14ac:dyDescent="0.2">
      <c r="A139" s="213">
        <f>_xlfn.AGGREGATE(3,3,$B$11:B139)</f>
        <v>108</v>
      </c>
      <c r="B139" s="214"/>
      <c r="C139" s="214" t="str">
        <f>'Бланк заказа с НДС'!F332</f>
        <v>FIAT  DUCATO, PEUGEOT BOXER, CITROEN JUMPER</v>
      </c>
      <c r="D139" s="214">
        <f>'Бланк заказа с НДС'!G332</f>
        <v>0</v>
      </c>
      <c r="E139" s="214">
        <f>'Бланк заказа с НДС'!H332</f>
        <v>0</v>
      </c>
      <c r="F139" s="214">
        <f>'Бланк заказа с НДС'!I332</f>
        <v>0</v>
      </c>
      <c r="G139" s="214">
        <f>'Бланк заказа с НДС'!K332</f>
        <v>0</v>
      </c>
      <c r="H139" s="214">
        <f>'Бланк заказа с НДС'!L332</f>
        <v>0</v>
      </c>
      <c r="I139" s="215">
        <f>'Бланк заказа с НДС'!N332/1.22</f>
        <v>0</v>
      </c>
      <c r="J139" s="215">
        <f>'Бланк заказа с НДС'!N332</f>
        <v>0</v>
      </c>
      <c r="K139" s="215">
        <f t="shared" ref="K139:L140" si="18">J139*1.1</f>
        <v>0</v>
      </c>
      <c r="L139" s="215">
        <f t="shared" si="18"/>
        <v>0</v>
      </c>
      <c r="M139" s="216">
        <f t="shared" ref="M139:M140" si="19">L139*1.35</f>
        <v>0</v>
      </c>
      <c r="N139" s="43"/>
      <c r="O139" s="43"/>
      <c r="P139" s="52"/>
      <c r="Q139" s="52"/>
      <c r="R139" s="52"/>
    </row>
    <row r="140" spans="1:18" s="117" customFormat="1" ht="15.75" x14ac:dyDescent="0.2">
      <c r="A140" s="213">
        <f>_xlfn.AGGREGATE(3,3,$B$11:B140)</f>
        <v>108</v>
      </c>
      <c r="B140" s="214"/>
      <c r="C140" s="214" t="str">
        <f>'Бланк заказа с НДС'!F337</f>
        <v>ISUZU/Богдан</v>
      </c>
      <c r="D140" s="214">
        <f>'Бланк заказа с НДС'!G337</f>
        <v>0</v>
      </c>
      <c r="E140" s="214">
        <f>'Бланк заказа с НДС'!H337</f>
        <v>0</v>
      </c>
      <c r="F140" s="214">
        <f>'Бланк заказа с НДС'!I337</f>
        <v>0</v>
      </c>
      <c r="G140" s="214">
        <f>'Бланк заказа с НДС'!K337</f>
        <v>0</v>
      </c>
      <c r="H140" s="214">
        <f>'Бланк заказа с НДС'!L337</f>
        <v>0</v>
      </c>
      <c r="I140" s="215">
        <f>'Бланк заказа с НДС'!N337/1.22</f>
        <v>0</v>
      </c>
      <c r="J140" s="215">
        <f>'Бланк заказа с НДС'!N337</f>
        <v>0</v>
      </c>
      <c r="K140" s="215">
        <f t="shared" si="18"/>
        <v>0</v>
      </c>
      <c r="L140" s="215">
        <f t="shared" si="18"/>
        <v>0</v>
      </c>
      <c r="M140" s="216">
        <f t="shared" si="19"/>
        <v>0</v>
      </c>
      <c r="N140" s="43"/>
      <c r="O140" s="43"/>
      <c r="P140" s="52"/>
      <c r="Q140" s="52"/>
      <c r="R140" s="52"/>
    </row>
  </sheetData>
  <autoFilter ref="A10:N140" xr:uid="{00000000-0009-0000-0000-000001000000}"/>
  <conditionalFormatting sqref="H141:H143">
    <cfRule type="expression" dxfId="3" priority="2">
      <formula>#REF!="*"</formula>
    </cfRule>
  </conditionalFormatting>
  <conditionalFormatting sqref="O33:O44">
    <cfRule type="expression" dxfId="2" priority="1">
      <formula>MOD(O33,N33)&lt;&gt;0</formula>
    </cfRule>
  </conditionalFormatting>
  <dataValidations count="2">
    <dataValidation type="custom" allowBlank="1" showInputMessage="1" showErrorMessage="1" errorTitle="Ошибка" error="Введенное значение не соответствует норме упаковки" sqref="O33:O44" xr:uid="{AEAEDF3A-D55D-4CFB-9E4B-08B35961D40D}">
      <formula1>MOD(O33,N33)=0</formula1>
      <formula2>0</formula2>
    </dataValidation>
    <dataValidation allowBlank="1" showInputMessage="1" showErrorMessage="1" errorTitle="Ошибка" error="Введенное значение не соответствует норме упаковки" sqref="M8:M1136" xr:uid="{739CE1E0-6740-4711-9455-FD09B2751E69}">
      <formula1>0</formula1>
      <formula2>0</formula2>
    </dataValidation>
  </dataValidations>
  <pageMargins left="0.32013888888888897" right="0.32013888888888897" top="0.32013888888888897" bottom="0.32013888888888897" header="0.511811023622047" footer="0.511811023622047"/>
  <pageSetup paperSize="9" scale="45" fitToHeight="5" orientation="portrait" useFirstPageNumber="1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68256-27C9-4403-B205-ACF53DD12F5F}">
  <sheetPr>
    <pageSetUpPr fitToPage="1"/>
  </sheetPr>
  <dimension ref="A1:R95"/>
  <sheetViews>
    <sheetView showZeros="0" zoomScale="70" zoomScaleNormal="70" zoomScaleSheetLayoutView="85" workbookViewId="0">
      <selection activeCell="D1" sqref="D1:F1048576"/>
    </sheetView>
  </sheetViews>
  <sheetFormatPr defaultColWidth="1.140625" defaultRowHeight="22.5" x14ac:dyDescent="0.2"/>
  <cols>
    <col min="1" max="1" width="9" style="3" customWidth="1"/>
    <col min="2" max="2" width="18.7109375" style="4" hidden="1" customWidth="1"/>
    <col min="3" max="3" width="29.140625" style="5" customWidth="1"/>
    <col min="4" max="4" width="46" style="6" hidden="1" customWidth="1"/>
    <col min="5" max="5" width="7.140625" style="7" hidden="1" customWidth="1"/>
    <col min="6" max="6" width="21.85546875" style="7" hidden="1" customWidth="1"/>
    <col min="7" max="7" width="17.28515625" style="7" customWidth="1"/>
    <col min="8" max="8" width="86.140625" style="7" customWidth="1"/>
    <col min="9" max="9" width="15.7109375" style="5" customWidth="1"/>
    <col min="10" max="10" width="15.7109375" style="8" customWidth="1"/>
    <col min="11" max="11" width="15.7109375" style="134" customWidth="1"/>
    <col min="12" max="12" width="15.7109375" style="3" customWidth="1"/>
    <col min="13" max="13" width="15.7109375" style="8" customWidth="1"/>
    <col min="14" max="18" width="11" style="2" customWidth="1"/>
    <col min="19" max="16384" width="1.140625" style="2"/>
  </cols>
  <sheetData>
    <row r="1" spans="1:17" ht="30" x14ac:dyDescent="0.2">
      <c r="A1" s="137" t="s">
        <v>1139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5"/>
    </row>
    <row r="7" spans="1:17" ht="45" customHeight="1" x14ac:dyDescent="0.2">
      <c r="C7" s="136" t="s">
        <v>1140</v>
      </c>
      <c r="G7" s="138" t="str">
        <f>'Бланк заказа с НДС'!N4</f>
        <v>Цена с 01.07.2026</v>
      </c>
      <c r="H7" s="138"/>
      <c r="I7" s="138"/>
    </row>
    <row r="8" spans="1:17" s="114" customFormat="1" ht="28.5" customHeight="1" x14ac:dyDescent="0.3">
      <c r="A8" s="126">
        <v>1</v>
      </c>
      <c r="B8" s="126">
        <v>2</v>
      </c>
      <c r="C8" s="126">
        <v>2</v>
      </c>
      <c r="D8" s="126">
        <v>4</v>
      </c>
      <c r="E8" s="126">
        <v>5</v>
      </c>
      <c r="F8" s="126">
        <v>6</v>
      </c>
      <c r="G8" s="126">
        <v>3</v>
      </c>
      <c r="H8" s="126">
        <v>4</v>
      </c>
      <c r="I8" s="126">
        <v>5</v>
      </c>
      <c r="J8" s="126">
        <v>6</v>
      </c>
      <c r="K8" s="126">
        <v>7</v>
      </c>
      <c r="L8" s="126">
        <v>8</v>
      </c>
      <c r="M8" s="126">
        <v>9</v>
      </c>
      <c r="N8" s="23"/>
      <c r="O8" s="23"/>
    </row>
    <row r="9" spans="1:17" s="115" customFormat="1" ht="78.75" customHeight="1" x14ac:dyDescent="0.2">
      <c r="A9" s="127" t="s">
        <v>1</v>
      </c>
      <c r="B9" s="127" t="s">
        <v>2</v>
      </c>
      <c r="C9" s="127" t="s">
        <v>3</v>
      </c>
      <c r="D9" s="127" t="s">
        <v>4</v>
      </c>
      <c r="E9" s="127"/>
      <c r="F9" s="127" t="s">
        <v>5</v>
      </c>
      <c r="G9" s="127" t="s">
        <v>6</v>
      </c>
      <c r="H9" s="127" t="s">
        <v>7</v>
      </c>
      <c r="I9" s="127" t="s">
        <v>1134</v>
      </c>
      <c r="J9" s="127" t="s">
        <v>1135</v>
      </c>
      <c r="K9" s="127" t="s">
        <v>1136</v>
      </c>
      <c r="L9" s="127" t="s">
        <v>1137</v>
      </c>
      <c r="M9" s="127" t="s">
        <v>1138</v>
      </c>
      <c r="N9" s="27"/>
      <c r="O9" s="27"/>
    </row>
    <row r="10" spans="1:17" s="116" customFormat="1" ht="22.5" customHeight="1" x14ac:dyDescent="0.2">
      <c r="A10" s="128"/>
      <c r="B10" s="129"/>
      <c r="C10" s="130"/>
      <c r="D10" s="131"/>
      <c r="E10" s="130"/>
      <c r="F10" s="130"/>
      <c r="G10" s="130"/>
      <c r="H10" s="132"/>
      <c r="I10" s="133"/>
      <c r="J10" s="133"/>
      <c r="K10" s="125"/>
      <c r="L10" s="133"/>
      <c r="M10" s="133"/>
      <c r="N10" s="35"/>
      <c r="O10" s="35"/>
    </row>
    <row r="11" spans="1:17" s="117" customFormat="1" ht="15.75" x14ac:dyDescent="0.2">
      <c r="A11" s="122">
        <f>_xlfn.AGGREGATE(3,3,$B$11:B11)</f>
        <v>1</v>
      </c>
      <c r="B11" s="123" t="str">
        <f>'Бланк заказа с НДС'!B82</f>
        <v>ТЛТ00004151</v>
      </c>
      <c r="C11" s="123" t="str">
        <f>'Бланк заказа с НДС'!F82</f>
        <v>906-300</v>
      </c>
      <c r="D11" s="123" t="str">
        <f>'Бланк заказа с НДС'!G82</f>
        <v>21012904095-01</v>
      </c>
      <c r="E11" s="123" t="str">
        <f>'Бланк заказа с НДС'!H82</f>
        <v>з</v>
      </c>
      <c r="F11" s="123">
        <f>'Бланк заказа с НДС'!I82</f>
        <v>1902008221519</v>
      </c>
      <c r="G11" s="123" t="str">
        <f>'Бланк заказа с НДС'!K82</f>
        <v>906-300</v>
      </c>
      <c r="H11" s="123" t="str">
        <f>'Бланк заказа с НДС'!L82</f>
        <v>906-300 Рычаг передней подвески верхний правый в сборе ВАЗ 2101-2107</v>
      </c>
      <c r="I11" s="124">
        <f>'Бланк заказа с НДС'!N82/1.22</f>
        <v>1348.327868852459</v>
      </c>
      <c r="J11" s="124">
        <f>'Бланк заказа с НДС'!N82</f>
        <v>1644.96</v>
      </c>
      <c r="K11" s="124">
        <f t="shared" ref="K11:L29" si="0">J11*1.1</f>
        <v>1809.4560000000001</v>
      </c>
      <c r="L11" s="124">
        <f t="shared" si="0"/>
        <v>1990.4016000000004</v>
      </c>
      <c r="M11" s="124">
        <f t="shared" ref="M11:M54" si="1">L11*1.35</f>
        <v>2687.0421600000009</v>
      </c>
      <c r="N11" s="43"/>
      <c r="O11" s="43"/>
      <c r="P11" s="52"/>
      <c r="Q11" s="52"/>
    </row>
    <row r="12" spans="1:17" s="117" customFormat="1" ht="15.75" x14ac:dyDescent="0.2">
      <c r="A12" s="122">
        <f>_xlfn.AGGREGATE(3,3,$B$11:B12)</f>
        <v>2</v>
      </c>
      <c r="B12" s="123" t="str">
        <f>'Бланк заказа с НДС'!B83</f>
        <v>ТЛТ00004152</v>
      </c>
      <c r="C12" s="123" t="str">
        <f>'Бланк заказа с НДС'!F83</f>
        <v>906-301</v>
      </c>
      <c r="D12" s="123" t="str">
        <f>'Бланк заказа с НДС'!G83</f>
        <v>21012904096-01</v>
      </c>
      <c r="E12" s="123" t="str">
        <f>'Бланк заказа с НДС'!H83</f>
        <v>з</v>
      </c>
      <c r="F12" s="123">
        <f>'Бланк заказа с НДС'!I83</f>
        <v>1902008221526</v>
      </c>
      <c r="G12" s="123" t="str">
        <f>'Бланк заказа с НДС'!K83</f>
        <v>906-301</v>
      </c>
      <c r="H12" s="123" t="str">
        <f>'Бланк заказа с НДС'!L83</f>
        <v>906-301 Рычаг передней подвески верхний левый в сборе ВАЗ 2101-2107</v>
      </c>
      <c r="I12" s="124">
        <f>'Бланк заказа с НДС'!N83/1.22</f>
        <v>1348.327868852459</v>
      </c>
      <c r="J12" s="124">
        <f>'Бланк заказа с НДС'!N83</f>
        <v>1644.96</v>
      </c>
      <c r="K12" s="124">
        <f t="shared" si="0"/>
        <v>1809.4560000000001</v>
      </c>
      <c r="L12" s="124">
        <f t="shared" si="0"/>
        <v>1990.4016000000004</v>
      </c>
      <c r="M12" s="124">
        <f t="shared" si="1"/>
        <v>2687.0421600000009</v>
      </c>
      <c r="N12" s="43"/>
      <c r="O12" s="43"/>
      <c r="P12" s="52"/>
      <c r="Q12" s="52"/>
    </row>
    <row r="13" spans="1:17" s="117" customFormat="1" ht="15.75" x14ac:dyDescent="0.2">
      <c r="A13" s="122">
        <f>_xlfn.AGGREGATE(3,3,$B$11:B13)</f>
        <v>3</v>
      </c>
      <c r="B13" s="123" t="str">
        <f>'Бланк заказа с НДС'!B84</f>
        <v>ТЛТ00004153</v>
      </c>
      <c r="C13" s="123" t="str">
        <f>'Бланк заказа с НДС'!F84</f>
        <v>906-302</v>
      </c>
      <c r="D13" s="123">
        <f>'Бланк заказа с НДС'!G84</f>
        <v>21012904010</v>
      </c>
      <c r="E13" s="123" t="str">
        <f>'Бланк заказа с НДС'!H84</f>
        <v>з</v>
      </c>
      <c r="F13" s="123">
        <f>'Бланк заказа с НДС'!I84</f>
        <v>1902008221281</v>
      </c>
      <c r="G13" s="123" t="str">
        <f>'Бланк заказа с НДС'!K84</f>
        <v>906-302</v>
      </c>
      <c r="H13" s="123" t="str">
        <f>'Бланк заказа с НДС'!L84</f>
        <v>906-302 Рычаг передней подвески нижний правый в сборе ВАЗ 2101-2107</v>
      </c>
      <c r="I13" s="124">
        <f>'Бланк заказа с НДС'!N84/1.22</f>
        <v>1967.5</v>
      </c>
      <c r="J13" s="124">
        <f>'Бланк заказа с НДС'!N84</f>
        <v>2400.35</v>
      </c>
      <c r="K13" s="124">
        <f t="shared" si="0"/>
        <v>2640.3850000000002</v>
      </c>
      <c r="L13" s="124">
        <f t="shared" si="0"/>
        <v>2904.4235000000003</v>
      </c>
      <c r="M13" s="124">
        <f t="shared" si="1"/>
        <v>3920.9717250000008</v>
      </c>
      <c r="N13" s="43"/>
      <c r="O13" s="43"/>
      <c r="P13" s="52"/>
      <c r="Q13" s="52"/>
    </row>
    <row r="14" spans="1:17" s="117" customFormat="1" ht="15.75" x14ac:dyDescent="0.2">
      <c r="A14" s="122">
        <f>_xlfn.AGGREGATE(3,3,$B$11:B14)</f>
        <v>4</v>
      </c>
      <c r="B14" s="123" t="str">
        <f>'Бланк заказа с НДС'!B85</f>
        <v>ТЛТ00004154</v>
      </c>
      <c r="C14" s="123" t="str">
        <f>'Бланк заказа с НДС'!F85</f>
        <v>906-303</v>
      </c>
      <c r="D14" s="123">
        <f>'Бланк заказа с НДС'!G85</f>
        <v>21012904011</v>
      </c>
      <c r="E14" s="123" t="str">
        <f>'Бланк заказа с НДС'!H85</f>
        <v>з</v>
      </c>
      <c r="F14" s="123">
        <f>'Бланк заказа с НДС'!I85</f>
        <v>1902008221298</v>
      </c>
      <c r="G14" s="123" t="str">
        <f>'Бланк заказа с НДС'!K85</f>
        <v>906-303</v>
      </c>
      <c r="H14" s="123" t="str">
        <f>'Бланк заказа с НДС'!L85</f>
        <v>906-303 Рычаг передней подвески нижний левый в сборе ВАЗ 2101-2107</v>
      </c>
      <c r="I14" s="124">
        <f>'Бланк заказа с НДС'!N85/1.22</f>
        <v>1967.5</v>
      </c>
      <c r="J14" s="124">
        <f>'Бланк заказа с НДС'!N85</f>
        <v>2400.35</v>
      </c>
      <c r="K14" s="124">
        <f t="shared" si="0"/>
        <v>2640.3850000000002</v>
      </c>
      <c r="L14" s="124">
        <f t="shared" si="0"/>
        <v>2904.4235000000003</v>
      </c>
      <c r="M14" s="124">
        <f t="shared" si="1"/>
        <v>3920.9717250000008</v>
      </c>
      <c r="N14" s="43"/>
      <c r="O14" s="43"/>
      <c r="P14" s="52"/>
      <c r="Q14" s="52"/>
    </row>
    <row r="15" spans="1:17" s="117" customFormat="1" ht="31.5" x14ac:dyDescent="0.2">
      <c r="A15" s="122">
        <f>_xlfn.AGGREGATE(3,3,$B$11:B15)</f>
        <v>5</v>
      </c>
      <c r="B15" s="123" t="str">
        <f>'Бланк заказа с НДС'!B86</f>
        <v>ТЛТ00004217</v>
      </c>
      <c r="C15" s="123" t="str">
        <f>'Бланк заказа с НДС'!F86</f>
        <v>906-317</v>
      </c>
      <c r="D15" s="123" t="str">
        <f>'Бланк заказа с НДС'!G86</f>
        <v>21012904180/21012904040</v>
      </c>
      <c r="E15" s="123" t="str">
        <f>'Бланк заказа с НДС'!H86</f>
        <v>з</v>
      </c>
      <c r="F15" s="123">
        <f>'Бланк заказа с НДС'!I86</f>
        <v>1902008221373</v>
      </c>
      <c r="G15" s="123" t="str">
        <f>'Бланк заказа с НДС'!K86</f>
        <v>906-317</v>
      </c>
      <c r="H15" s="123" t="str">
        <f>'Бланк заказа с НДС'!L86</f>
        <v>906-317 Комплект шарниров рычагов передней подвески ВАЗ 2101    2101-2904180 / 2101-2904040</v>
      </c>
      <c r="I15" s="124">
        <f>'Бланк заказа с НДС'!N86/1.22</f>
        <v>541.67213114754099</v>
      </c>
      <c r="J15" s="124">
        <f>'Бланк заказа с НДС'!N86</f>
        <v>660.84</v>
      </c>
      <c r="K15" s="124">
        <f t="shared" si="0"/>
        <v>726.92400000000009</v>
      </c>
      <c r="L15" s="124">
        <f t="shared" si="0"/>
        <v>799.61640000000011</v>
      </c>
      <c r="M15" s="124">
        <f t="shared" si="1"/>
        <v>1079.4821400000003</v>
      </c>
      <c r="N15" s="43"/>
      <c r="O15" s="43"/>
      <c r="P15" s="52"/>
      <c r="Q15" s="52"/>
    </row>
    <row r="16" spans="1:17" s="117" customFormat="1" ht="31.5" x14ac:dyDescent="0.2">
      <c r="A16" s="122">
        <f>_xlfn.AGGREGATE(3,3,$B$11:B16)</f>
        <v>6</v>
      </c>
      <c r="B16" s="123" t="str">
        <f>'Бланк заказа с НДС'!B87</f>
        <v>ТЛТ00004218</v>
      </c>
      <c r="C16" s="123" t="str">
        <f>'Бланк заказа с НДС'!F87</f>
        <v>906-318</v>
      </c>
      <c r="D16" s="123" t="str">
        <f>'Бланк заказа с НДС'!G87</f>
        <v>21212904040/21012904040</v>
      </c>
      <c r="E16" s="123" t="str">
        <f>'Бланк заказа с НДС'!H87</f>
        <v>з</v>
      </c>
      <c r="F16" s="123">
        <f>'Бланк заказа с НДС'!I87</f>
        <v>1902008221380</v>
      </c>
      <c r="G16" s="123" t="str">
        <f>'Бланк заказа с НДС'!K87</f>
        <v>906-318</v>
      </c>
      <c r="H16" s="123" t="str">
        <f>'Бланк заказа с НДС'!L87</f>
        <v>906-318 Комплект шарниров рычагов передней подвески ВАЗ 2121     2121-2904040 / 2101-2904040</v>
      </c>
      <c r="I16" s="124">
        <f>'Бланк заказа с НДС'!N87/1.22</f>
        <v>918.32786885245901</v>
      </c>
      <c r="J16" s="124">
        <f>'Бланк заказа с НДС'!N87</f>
        <v>1120.3599999999999</v>
      </c>
      <c r="K16" s="124">
        <f t="shared" si="0"/>
        <v>1232.396</v>
      </c>
      <c r="L16" s="124">
        <f t="shared" si="0"/>
        <v>1355.6356000000001</v>
      </c>
      <c r="M16" s="124">
        <f t="shared" si="1"/>
        <v>1830.1080600000003</v>
      </c>
      <c r="N16" s="43"/>
      <c r="O16" s="43"/>
      <c r="P16" s="52"/>
      <c r="Q16" s="52"/>
    </row>
    <row r="17" spans="1:17" s="117" customFormat="1" ht="31.5" x14ac:dyDescent="0.2">
      <c r="A17" s="122">
        <f>_xlfn.AGGREGATE(3,3,$B$11:B17)</f>
        <v>7</v>
      </c>
      <c r="B17" s="123" t="str">
        <f>'Бланк заказа с НДС'!B88</f>
        <v>ТЛТ00007655</v>
      </c>
      <c r="C17" s="123" t="str">
        <f>'Бланк заказа с НДС'!F88</f>
        <v>906-515</v>
      </c>
      <c r="D17" s="123">
        <f>'Бланк заказа с НДС'!G88</f>
        <v>212142904040</v>
      </c>
      <c r="E17" s="123" t="str">
        <f>'Бланк заказа с НДС'!H88</f>
        <v>з</v>
      </c>
      <c r="F17" s="123">
        <f>'Бланк заказа с НДС'!I88</f>
        <v>4680287577899</v>
      </c>
      <c r="G17" s="123" t="str">
        <f>'Бланк заказа с НДС'!K88</f>
        <v>906-515</v>
      </c>
      <c r="H17" s="123" t="str">
        <f>'Бланк заказа с НДС'!L88</f>
        <v>906-515 Комплект шарниров нижнего рычага передней подвески ВАЗ 2123, 21214    21214-2904040</v>
      </c>
      <c r="I17" s="124">
        <f>'Бланк заказа с НДС'!N88/1.22</f>
        <v>940.82786885245901</v>
      </c>
      <c r="J17" s="124">
        <f>'Бланк заказа с НДС'!N88</f>
        <v>1147.81</v>
      </c>
      <c r="K17" s="124">
        <f t="shared" si="0"/>
        <v>1262.5910000000001</v>
      </c>
      <c r="L17" s="124">
        <f t="shared" si="0"/>
        <v>1388.8501000000003</v>
      </c>
      <c r="M17" s="124">
        <f t="shared" si="1"/>
        <v>1874.9476350000007</v>
      </c>
      <c r="N17" s="43"/>
      <c r="O17" s="43"/>
      <c r="P17" s="52"/>
      <c r="Q17" s="52"/>
    </row>
    <row r="18" spans="1:17" s="117" customFormat="1" ht="15.75" x14ac:dyDescent="0.2">
      <c r="A18" s="122">
        <f>_xlfn.AGGREGATE(3,3,$B$11:B18)</f>
        <v>8</v>
      </c>
      <c r="B18" s="123" t="str">
        <f>'Бланк заказа с НДС'!B89</f>
        <v>ТЛТ00004226</v>
      </c>
      <c r="C18" s="123" t="str">
        <f>'Бланк заказа с НДС'!F89</f>
        <v>906-307</v>
      </c>
      <c r="D18" s="123">
        <f>'Бланк заказа с НДС'!G89</f>
        <v>21012202025</v>
      </c>
      <c r="E18" s="123" t="str">
        <f>'Бланк заказа с НДС'!H89</f>
        <v>з</v>
      </c>
      <c r="F18" s="123">
        <f>'Бланк заказа с НДС'!I89</f>
        <v>1902008221533</v>
      </c>
      <c r="G18" s="123" t="str">
        <f>'Бланк заказа с НДС'!K89</f>
        <v>906-307</v>
      </c>
      <c r="H18" s="123" t="str">
        <f>'Бланк заказа с НДС'!L89</f>
        <v>906-307 Крестовина карданного вала в сборе ВАЗ 2101  2101-2202025</v>
      </c>
      <c r="I18" s="124">
        <f>'Бланк заказа с НДС'!N89/1.22</f>
        <v>225</v>
      </c>
      <c r="J18" s="124">
        <f>'Бланк заказа с НДС'!N89</f>
        <v>274.5</v>
      </c>
      <c r="K18" s="124">
        <f t="shared" si="0"/>
        <v>301.95000000000005</v>
      </c>
      <c r="L18" s="124">
        <f t="shared" si="0"/>
        <v>332.1450000000001</v>
      </c>
      <c r="M18" s="124">
        <f t="shared" si="1"/>
        <v>448.39575000000013</v>
      </c>
      <c r="N18" s="43"/>
      <c r="O18" s="43"/>
      <c r="P18" s="52"/>
      <c r="Q18" s="52"/>
    </row>
    <row r="19" spans="1:17" s="117" customFormat="1" ht="15.75" x14ac:dyDescent="0.2">
      <c r="A19" s="122">
        <f>_xlfn.AGGREGATE(3,3,$B$11:B19)</f>
        <v>9</v>
      </c>
      <c r="B19" s="123" t="str">
        <f>'Бланк заказа с НДС'!B90</f>
        <v>ТЛТ00004228</v>
      </c>
      <c r="C19" s="123" t="str">
        <f>'Бланк заказа с НДС'!F90</f>
        <v>906-314</v>
      </c>
      <c r="D19" s="123">
        <f>'Бланк заказа с НДС'!G90</f>
        <v>21052202025</v>
      </c>
      <c r="E19" s="123" t="str">
        <f>'Бланк заказа с НДС'!H90</f>
        <v>з</v>
      </c>
      <c r="F19" s="123">
        <f>'Бланк заказа с НДС'!I90</f>
        <v>1902008221540</v>
      </c>
      <c r="G19" s="123" t="str">
        <f>'Бланк заказа с НДС'!K90</f>
        <v>906-314</v>
      </c>
      <c r="H19" s="123" t="str">
        <f>'Бланк заказа с НДС'!L90</f>
        <v>906-314 Крестовина карданного вала в сборе ВАЗ 2105  2105-2202025</v>
      </c>
      <c r="I19" s="124">
        <f>'Бланк заказа с НДС'!N90/1.22</f>
        <v>250</v>
      </c>
      <c r="J19" s="124">
        <f>'Бланк заказа с НДС'!N90</f>
        <v>305</v>
      </c>
      <c r="K19" s="124">
        <f t="shared" si="0"/>
        <v>335.5</v>
      </c>
      <c r="L19" s="124">
        <f t="shared" si="0"/>
        <v>369.05</v>
      </c>
      <c r="M19" s="124">
        <f t="shared" si="1"/>
        <v>498.21750000000003</v>
      </c>
      <c r="N19" s="43"/>
      <c r="O19" s="43"/>
      <c r="P19" s="52"/>
      <c r="Q19" s="52"/>
    </row>
    <row r="20" spans="1:17" s="117" customFormat="1" ht="15.75" x14ac:dyDescent="0.2">
      <c r="A20" s="122">
        <f>_xlfn.AGGREGATE(3,3,$B$11:B20)</f>
        <v>10</v>
      </c>
      <c r="B20" s="123" t="str">
        <f>'Бланк заказа с НДС'!B91</f>
        <v>ТЛТ00007007</v>
      </c>
      <c r="C20" s="123" t="str">
        <f>'Бланк заказа с НДС'!F91</f>
        <v>906-514</v>
      </c>
      <c r="D20" s="123">
        <f>'Бланк заказа с НДС'!G91</f>
        <v>21212202025</v>
      </c>
      <c r="E20" s="123" t="str">
        <f>'Бланк заказа с НДС'!H91</f>
        <v>з</v>
      </c>
      <c r="F20" s="123">
        <f>'Бланк заказа с НДС'!I91</f>
        <v>4680287573129</v>
      </c>
      <c r="G20" s="123" t="str">
        <f>'Бланк заказа с НДС'!K91</f>
        <v>906-514</v>
      </c>
      <c r="H20" s="123" t="str">
        <f>'Бланк заказа с НДС'!L91</f>
        <v>906-514 Крестовина карданного вала в сборе ВАЗ 2121  2121-2202025</v>
      </c>
      <c r="I20" s="124">
        <f>'Бланк заказа с НДС'!N91/1.22</f>
        <v>319.17213114754099</v>
      </c>
      <c r="J20" s="124">
        <f>'Бланк заказа с НДС'!N91</f>
        <v>389.39</v>
      </c>
      <c r="K20" s="124">
        <f t="shared" si="0"/>
        <v>428.32900000000001</v>
      </c>
      <c r="L20" s="124">
        <f t="shared" si="0"/>
        <v>471.16190000000006</v>
      </c>
      <c r="M20" s="124">
        <f t="shared" si="1"/>
        <v>636.06856500000015</v>
      </c>
      <c r="N20" s="43"/>
      <c r="O20" s="43"/>
      <c r="P20" s="52"/>
      <c r="Q20" s="52"/>
    </row>
    <row r="21" spans="1:17" s="117" customFormat="1" ht="31.5" x14ac:dyDescent="0.2">
      <c r="A21" s="122">
        <f>_xlfn.AGGREGATE(3,3,$B$11:B21)</f>
        <v>11</v>
      </c>
      <c r="B21" s="123" t="str">
        <f>'Бланк заказа с НДС'!B92</f>
        <v>ТЛТ00004220</v>
      </c>
      <c r="C21" s="123" t="str">
        <f>'Бланк заказа с НДС'!F92</f>
        <v>906-304</v>
      </c>
      <c r="D21" s="123">
        <f>'Бланк заказа с НДС'!G92</f>
        <v>21013003084</v>
      </c>
      <c r="E21" s="123" t="str">
        <f>'Бланк заказа с НДС'!H92</f>
        <v>з</v>
      </c>
      <c r="F21" s="123">
        <f>'Бланк заказа с НДС'!I92</f>
        <v>1902008221335</v>
      </c>
      <c r="G21" s="123" t="str">
        <f>'Бланк заказа с НДС'!K92</f>
        <v>906-304</v>
      </c>
      <c r="H21" s="123" t="str">
        <f>'Бланк заказа с НДС'!L92</f>
        <v>906-304 Рычаг маятниковый тяг рулевой трапеции с кронштейном в сборе ВАЗ 2101    2101-3003084</v>
      </c>
      <c r="I21" s="124">
        <f>'Бланк заказа с НДС'!N92/1.22</f>
        <v>640</v>
      </c>
      <c r="J21" s="124">
        <f>'Бланк заказа с НДС'!N92</f>
        <v>780.8</v>
      </c>
      <c r="K21" s="124">
        <f t="shared" si="0"/>
        <v>858.88</v>
      </c>
      <c r="L21" s="124">
        <f t="shared" si="0"/>
        <v>944.76800000000003</v>
      </c>
      <c r="M21" s="124">
        <f t="shared" si="1"/>
        <v>1275.4368000000002</v>
      </c>
      <c r="N21" s="43"/>
      <c r="O21" s="43"/>
      <c r="P21" s="52"/>
      <c r="Q21" s="52"/>
    </row>
    <row r="22" spans="1:17" s="117" customFormat="1" ht="31.5" x14ac:dyDescent="0.2">
      <c r="A22" s="122">
        <f>_xlfn.AGGREGATE(3,3,$B$11:B22)</f>
        <v>12</v>
      </c>
      <c r="B22" s="123" t="str">
        <f>'Бланк заказа с НДС'!B93</f>
        <v>ТЛТ00004222</v>
      </c>
      <c r="C22" s="123" t="str">
        <f>'Бланк заказа с НДС'!F93</f>
        <v>906-305</v>
      </c>
      <c r="D22" s="123">
        <f>'Бланк заказа с НДС'!G93</f>
        <v>21213414084</v>
      </c>
      <c r="E22" s="123" t="str">
        <f>'Бланк заказа с НДС'!H93</f>
        <v>з</v>
      </c>
      <c r="F22" s="123">
        <f>'Бланк заказа с НДС'!I93</f>
        <v>1902008221342</v>
      </c>
      <c r="G22" s="123" t="str">
        <f>'Бланк заказа с НДС'!K93</f>
        <v>906-305</v>
      </c>
      <c r="H22" s="123" t="str">
        <f>'Бланк заказа с НДС'!L93</f>
        <v>906-305 Рычаг маятниковый тяг рулевой трапеции с кронштейном в сборе  ВАЗ 2121   2121-3414084</v>
      </c>
      <c r="I22" s="124">
        <f>'Бланк заказа с НДС'!N93/1.22</f>
        <v>640</v>
      </c>
      <c r="J22" s="124">
        <f>'Бланк заказа с НДС'!N93</f>
        <v>780.8</v>
      </c>
      <c r="K22" s="124">
        <f t="shared" si="0"/>
        <v>858.88</v>
      </c>
      <c r="L22" s="124">
        <f t="shared" si="0"/>
        <v>944.76800000000003</v>
      </c>
      <c r="M22" s="124">
        <f t="shared" si="1"/>
        <v>1275.4368000000002</v>
      </c>
      <c r="N22" s="43"/>
      <c r="O22" s="43"/>
      <c r="P22" s="52"/>
      <c r="Q22" s="52"/>
    </row>
    <row r="23" spans="1:17" s="117" customFormat="1" ht="31.5" x14ac:dyDescent="0.2">
      <c r="A23" s="122">
        <f>_xlfn.AGGREGATE(3,3,$B$11:B23)</f>
        <v>13</v>
      </c>
      <c r="B23" s="123" t="str">
        <f>'Бланк заказа с НДС'!B94</f>
        <v>ТЛТ00004224</v>
      </c>
      <c r="C23" s="123" t="str">
        <f>'Бланк заказа с НДС'!F94</f>
        <v>906-306</v>
      </c>
      <c r="D23" s="123">
        <f>'Бланк заказа с НДС'!G94</f>
        <v>212133414084</v>
      </c>
      <c r="E23" s="123" t="str">
        <f>'Бланк заказа с НДС'!H94</f>
        <v>з</v>
      </c>
      <c r="F23" s="123">
        <f>'Бланк заказа с НДС'!I94</f>
        <v>1902008221359</v>
      </c>
      <c r="G23" s="123" t="str">
        <f>'Бланк заказа с НДС'!K94</f>
        <v>906-306</v>
      </c>
      <c r="H23" s="123" t="str">
        <f>'Бланк заказа с НДС'!L94</f>
        <v>906-306 Рычаг маятниковый тяг рулевой трапеции с кронштейном в сборе ВАЗ 21213   21213-3414084</v>
      </c>
      <c r="I23" s="124">
        <f>'Бланк заказа с НДС'!N94/1.22</f>
        <v>640</v>
      </c>
      <c r="J23" s="124">
        <f>'Бланк заказа с НДС'!N94</f>
        <v>780.8</v>
      </c>
      <c r="K23" s="124">
        <f t="shared" si="0"/>
        <v>858.88</v>
      </c>
      <c r="L23" s="124">
        <f t="shared" si="0"/>
        <v>944.76800000000003</v>
      </c>
      <c r="M23" s="124">
        <f t="shared" si="1"/>
        <v>1275.4368000000002</v>
      </c>
      <c r="N23" s="43"/>
      <c r="O23" s="43"/>
      <c r="P23" s="52"/>
      <c r="Q23" s="52"/>
    </row>
    <row r="24" spans="1:17" s="117" customFormat="1" ht="31.5" x14ac:dyDescent="0.2">
      <c r="A24" s="122">
        <f>_xlfn.AGGREGATE(3,3,$B$11:B24)</f>
        <v>14</v>
      </c>
      <c r="B24" s="123" t="str">
        <f>'Бланк заказа с НДС'!B95</f>
        <v>ТЛТ00005638</v>
      </c>
      <c r="C24" s="123" t="str">
        <f>'Бланк заказа с НДС'!F95</f>
        <v>906-511</v>
      </c>
      <c r="D24" s="123">
        <f>'Бланк заказа с НДС'!G95</f>
        <v>21233414084</v>
      </c>
      <c r="E24" s="123" t="str">
        <f>'Бланк заказа с НДС'!H95</f>
        <v>з</v>
      </c>
      <c r="F24" s="123">
        <f>'Бланк заказа с НДС'!I95</f>
        <v>1702008221249</v>
      </c>
      <c r="G24" s="123" t="str">
        <f>'Бланк заказа с НДС'!K95</f>
        <v>906-511</v>
      </c>
      <c r="H24" s="123" t="str">
        <f>'Бланк заказа с НДС'!L95</f>
        <v>906-511 Рычаг маятниковый тяг рулевой трапеции с кронштейном в сборе ВАЗ 2123, Chevrolet Niva  2123-3414084</v>
      </c>
      <c r="I24" s="124">
        <f>'Бланк заказа с НДС'!N95/1.22</f>
        <v>640</v>
      </c>
      <c r="J24" s="124">
        <f>'Бланк заказа с НДС'!N95</f>
        <v>780.8</v>
      </c>
      <c r="K24" s="124">
        <f t="shared" si="0"/>
        <v>858.88</v>
      </c>
      <c r="L24" s="124">
        <f t="shared" si="0"/>
        <v>944.76800000000003</v>
      </c>
      <c r="M24" s="124">
        <f t="shared" si="1"/>
        <v>1275.4368000000002</v>
      </c>
      <c r="N24" s="43"/>
      <c r="O24" s="43"/>
      <c r="P24" s="52"/>
      <c r="Q24" s="52"/>
    </row>
    <row r="25" spans="1:17" s="117" customFormat="1" ht="15.75" x14ac:dyDescent="0.2">
      <c r="A25" s="122">
        <f>_xlfn.AGGREGATE(3,3,$B$11:B25)</f>
        <v>15</v>
      </c>
      <c r="B25" s="123" t="str">
        <f>'Бланк заказа с НДС'!B96</f>
        <v>ТЛТ00004245</v>
      </c>
      <c r="C25" s="123" t="str">
        <f>'Бланк заказа с НДС'!F96</f>
        <v>906-315</v>
      </c>
      <c r="D25" s="123">
        <f>'Бланк заказа с НДС'!G96</f>
        <v>21082902820</v>
      </c>
      <c r="E25" s="123" t="str">
        <f>'Бланк заказа с НДС'!H96</f>
        <v>з</v>
      </c>
      <c r="F25" s="123">
        <f>'Бланк заказа с НДС'!I96</f>
        <v>1902008221427</v>
      </c>
      <c r="G25" s="123" t="str">
        <f>'Бланк заказа с НДС'!K96</f>
        <v>906-315</v>
      </c>
      <c r="H25" s="123" t="str">
        <f>'Бланк заказа с НДС'!L96</f>
        <v>906-315 Опора верхняя стойки ВАЗ 2108   2108-2902820</v>
      </c>
      <c r="I25" s="124">
        <f>'Бланк заказа с НДС'!N96/1.22</f>
        <v>705.82786885245901</v>
      </c>
      <c r="J25" s="124">
        <f>'Бланк заказа с НДС'!N96</f>
        <v>861.11</v>
      </c>
      <c r="K25" s="124">
        <f t="shared" si="0"/>
        <v>947.22100000000012</v>
      </c>
      <c r="L25" s="124">
        <f t="shared" si="0"/>
        <v>1041.9431000000002</v>
      </c>
      <c r="M25" s="124">
        <f t="shared" si="1"/>
        <v>1406.6231850000004</v>
      </c>
      <c r="N25" s="43"/>
      <c r="O25" s="43"/>
      <c r="P25" s="52"/>
      <c r="Q25" s="52"/>
    </row>
    <row r="26" spans="1:17" s="117" customFormat="1" ht="15.75" x14ac:dyDescent="0.2">
      <c r="A26" s="122">
        <f>_xlfn.AGGREGATE(3,3,$B$11:B26)</f>
        <v>16</v>
      </c>
      <c r="B26" s="123" t="str">
        <f>'Бланк заказа с НДС'!B97</f>
        <v>ТЛТ00004247</v>
      </c>
      <c r="C26" s="123" t="str">
        <f>'Бланк заказа с НДС'!F97</f>
        <v>906-316</v>
      </c>
      <c r="D26" s="123">
        <f>'Бланк заказа с НДС'!G97</f>
        <v>21102902820</v>
      </c>
      <c r="E26" s="123" t="str">
        <f>'Бланк заказа с НДС'!H97</f>
        <v>з</v>
      </c>
      <c r="F26" s="123">
        <f>'Бланк заказа с НДС'!I97</f>
        <v>1902008221434</v>
      </c>
      <c r="G26" s="123" t="str">
        <f>'Бланк заказа с НДС'!K97</f>
        <v>906-316</v>
      </c>
      <c r="H26" s="123" t="str">
        <f>'Бланк заказа с НДС'!L97</f>
        <v>906-316 Опора верхняя стойки ВАЗ 2110   2110-2902820</v>
      </c>
      <c r="I26" s="124">
        <f>'Бланк заказа с НДС'!N97/1.22</f>
        <v>865.82786885245901</v>
      </c>
      <c r="J26" s="124">
        <f>'Бланк заказа с НДС'!N97</f>
        <v>1056.31</v>
      </c>
      <c r="K26" s="124">
        <f t="shared" si="0"/>
        <v>1161.941</v>
      </c>
      <c r="L26" s="124">
        <f t="shared" si="0"/>
        <v>1278.1351000000002</v>
      </c>
      <c r="M26" s="124">
        <f t="shared" si="1"/>
        <v>1725.4823850000005</v>
      </c>
      <c r="N26" s="43"/>
      <c r="O26" s="43"/>
      <c r="P26" s="52"/>
      <c r="Q26" s="52"/>
    </row>
    <row r="27" spans="1:17" s="117" customFormat="1" ht="15.75" x14ac:dyDescent="0.2">
      <c r="A27" s="122">
        <f>_xlfn.AGGREGATE(3,3,$B$11:B27)</f>
        <v>17</v>
      </c>
      <c r="B27" s="123" t="str">
        <f>'Бланк заказа с НДС'!B98</f>
        <v>ТЛТ00004296</v>
      </c>
      <c r="C27" s="123" t="str">
        <f>'Бланк заказа с НДС'!F98</f>
        <v>906-336</v>
      </c>
      <c r="D27" s="123">
        <f>'Бланк заказа с НДС'!G98</f>
        <v>21702902821</v>
      </c>
      <c r="E27" s="123" t="str">
        <f>'Бланк заказа с НДС'!H98</f>
        <v>з</v>
      </c>
      <c r="F27" s="123">
        <f>'Бланк заказа с НДС'!I98</f>
        <v>1902008221458</v>
      </c>
      <c r="G27" s="123" t="str">
        <f>'Бланк заказа с НДС'!K98</f>
        <v>906-336</v>
      </c>
      <c r="H27" s="123" t="str">
        <f>'Бланк заказа с НДС'!L98</f>
        <v>906-336 Опора верхняя стойки 2170 "Приора"    2170-2902821</v>
      </c>
      <c r="I27" s="124">
        <f>'Бланк заказа с НДС'!N98/1.22</f>
        <v>685</v>
      </c>
      <c r="J27" s="124">
        <f>'Бланк заказа с НДС'!N98</f>
        <v>835.7</v>
      </c>
      <c r="K27" s="124">
        <f t="shared" si="0"/>
        <v>919.2700000000001</v>
      </c>
      <c r="L27" s="124">
        <f t="shared" si="0"/>
        <v>1011.1970000000002</v>
      </c>
      <c r="M27" s="124">
        <f t="shared" si="1"/>
        <v>1365.1159500000003</v>
      </c>
      <c r="N27" s="43"/>
      <c r="O27" s="43"/>
      <c r="P27" s="52"/>
      <c r="Q27" s="52"/>
    </row>
    <row r="28" spans="1:17" s="117" customFormat="1" ht="15.75" x14ac:dyDescent="0.2">
      <c r="A28" s="122">
        <f>_xlfn.AGGREGATE(3,3,$B$11:B28)</f>
        <v>18</v>
      </c>
      <c r="B28" s="123" t="str">
        <f>'Бланк заказа с НДС'!B99</f>
        <v>ТЛТ00004293</v>
      </c>
      <c r="C28" s="123" t="str">
        <f>'Бланк заказа с НДС'!F99</f>
        <v>906-335</v>
      </c>
      <c r="D28" s="123">
        <f>'Бланк заказа с НДС'!G99</f>
        <v>11182902821</v>
      </c>
      <c r="E28" s="123" t="str">
        <f>'Бланк заказа с НДС'!H99</f>
        <v>з</v>
      </c>
      <c r="F28" s="123">
        <f>'Бланк заказа с НДС'!I99</f>
        <v>1902008221441</v>
      </c>
      <c r="G28" s="123" t="str">
        <f>'Бланк заказа с НДС'!K99</f>
        <v>906-335</v>
      </c>
      <c r="H28" s="123" t="str">
        <f>'Бланк заказа с НДС'!L99</f>
        <v>906-335 Опора верхняя стойки 1118 "Калина"   1118-2902821</v>
      </c>
      <c r="I28" s="124">
        <f>'Бланк заказа с НДС'!N99/1.22</f>
        <v>685.82786885245901</v>
      </c>
      <c r="J28" s="124">
        <f>'Бланк заказа с НДС'!N99</f>
        <v>836.71</v>
      </c>
      <c r="K28" s="124">
        <f t="shared" si="0"/>
        <v>920.38100000000009</v>
      </c>
      <c r="L28" s="124">
        <f t="shared" si="0"/>
        <v>1012.4191000000002</v>
      </c>
      <c r="M28" s="124">
        <f t="shared" si="1"/>
        <v>1366.7657850000003</v>
      </c>
      <c r="N28" s="43"/>
      <c r="O28" s="43"/>
      <c r="P28" s="52"/>
      <c r="Q28" s="52"/>
    </row>
    <row r="29" spans="1:17" s="117" customFormat="1" ht="31.5" x14ac:dyDescent="0.2">
      <c r="A29" s="122">
        <f>_xlfn.AGGREGATE(3,3,$B$11:B29)</f>
        <v>19</v>
      </c>
      <c r="B29" s="123" t="str">
        <f>'Бланк заказа с НДС'!B100</f>
        <v>ТЛТ00007657</v>
      </c>
      <c r="C29" s="123" t="str">
        <f>'Бланк заказа с НДС'!F100</f>
        <v>906-512</v>
      </c>
      <c r="D29" s="123" t="str">
        <f>'Бланк заказа с НДС'!G100</f>
        <v>21902902821-10</v>
      </c>
      <c r="E29" s="123" t="str">
        <f>'Бланк заказа с НДС'!H100</f>
        <v>з</v>
      </c>
      <c r="F29" s="123">
        <f>'Бланк заказа с НДС'!I100</f>
        <v>1702008221256</v>
      </c>
      <c r="G29" s="123" t="str">
        <f>'Бланк заказа с НДС'!K100</f>
        <v>906-512</v>
      </c>
      <c r="H29" s="123" t="str">
        <f>'Бланк заказа с НДС'!L100</f>
        <v>906-512 Опора верхняя стойки передней подвески в сборе LADA GRANTA   2190-2902821-10</v>
      </c>
      <c r="I29" s="124">
        <f>'Бланк заказа с НДС'!N100/1.22</f>
        <v>857.50000000000011</v>
      </c>
      <c r="J29" s="124">
        <f>'Бланк заказа с НДС'!N100</f>
        <v>1046.1500000000001</v>
      </c>
      <c r="K29" s="124">
        <f t="shared" si="0"/>
        <v>1150.7650000000001</v>
      </c>
      <c r="L29" s="124">
        <f t="shared" si="0"/>
        <v>1265.8415000000002</v>
      </c>
      <c r="M29" s="124">
        <f t="shared" si="1"/>
        <v>1708.8860250000005</v>
      </c>
      <c r="N29" s="43"/>
      <c r="O29" s="43"/>
      <c r="P29" s="52"/>
      <c r="Q29" s="52"/>
    </row>
    <row r="30" spans="1:17" s="117" customFormat="1" ht="15.75" x14ac:dyDescent="0.2">
      <c r="A30" s="122">
        <f>_xlfn.AGGREGATE(3,3,$B$11:B30)</f>
        <v>20</v>
      </c>
      <c r="B30" s="123" t="str">
        <f>'Бланк заказа с НДС'!B110</f>
        <v>ТЛТ00004249</v>
      </c>
      <c r="C30" s="123" t="str">
        <f>'Бланк заказа с НДС'!F110</f>
        <v>906-338</v>
      </c>
      <c r="D30" s="123">
        <f>'Бланк заказа с НДС'!G110</f>
        <v>21082904049</v>
      </c>
      <c r="E30" s="123" t="str">
        <f>'Бланк заказа с НДС'!H110</f>
        <v>з</v>
      </c>
      <c r="F30" s="123">
        <f>'Бланк заказа с НДС'!I110</f>
        <v>1902008221366</v>
      </c>
      <c r="G30" s="123" t="str">
        <f>'Бланк заказа с НДС'!K110</f>
        <v>906-338</v>
      </c>
      <c r="H30" s="123" t="str">
        <f>'Бланк заказа с НДС'!L110</f>
        <v>906-338 Кронштейн растяжки ВАЗ 2108   2108-2904049</v>
      </c>
      <c r="I30" s="124">
        <f>'Бланк заказа с НДС'!N110/1.22</f>
        <v>369.17213114754099</v>
      </c>
      <c r="J30" s="124">
        <f>'Бланк заказа с НДС'!N110</f>
        <v>450.39</v>
      </c>
      <c r="K30" s="124">
        <f t="shared" ref="K30:L66" si="2">J30*1.1</f>
        <v>495.42900000000003</v>
      </c>
      <c r="L30" s="124">
        <f t="shared" si="2"/>
        <v>544.97190000000012</v>
      </c>
      <c r="M30" s="124">
        <f t="shared" si="1"/>
        <v>735.71206500000017</v>
      </c>
      <c r="N30" s="43"/>
      <c r="O30" s="43"/>
      <c r="P30" s="52"/>
      <c r="Q30" s="52"/>
    </row>
    <row r="31" spans="1:17" s="117" customFormat="1" ht="31.5" x14ac:dyDescent="0.2">
      <c r="A31" s="122">
        <f>_xlfn.AGGREGATE(3,3,$B$11:B31)</f>
        <v>21</v>
      </c>
      <c r="B31" s="123" t="str">
        <f>'Бланк заказа с НДС'!B111</f>
        <v>ТЛТ00004298</v>
      </c>
      <c r="C31" s="123" t="str">
        <f>'Бланк заказа с НДС'!F111</f>
        <v>906-337</v>
      </c>
      <c r="D31" s="123" t="str">
        <f>'Бланк заказа с НДС'!G111</f>
        <v>21012910000 (21012919110 + 21012919013 + 21012919012 + 21012919010)</v>
      </c>
      <c r="E31" s="123" t="str">
        <f>'Бланк заказа с НДС'!H111</f>
        <v>з</v>
      </c>
      <c r="F31" s="123">
        <f>'Бланк заказа с НДС'!I111</f>
        <v>1902008221274</v>
      </c>
      <c r="G31" s="123" t="str">
        <f>'Бланк заказа с НДС'!K111</f>
        <v>906-337</v>
      </c>
      <c r="H31" s="123" t="str">
        <f>'Бланк заказа с НДС'!L111</f>
        <v>906-337 Комплект реактивных штанг задней подвески ВАЗ 2101-2107     2101-2919110-01 / 2101-2919013-01 / 2101-2919012-01 / 2101-2919010-01</v>
      </c>
      <c r="I31" s="124">
        <f>'Бланк заказа с НДС'!N111/1.22</f>
        <v>1434.172131147541</v>
      </c>
      <c r="J31" s="124">
        <f>'Бланк заказа с НДС'!N111</f>
        <v>1749.69</v>
      </c>
      <c r="K31" s="124">
        <f t="shared" si="2"/>
        <v>1924.6590000000001</v>
      </c>
      <c r="L31" s="124">
        <f t="shared" si="2"/>
        <v>2117.1249000000003</v>
      </c>
      <c r="M31" s="124">
        <f t="shared" si="1"/>
        <v>2858.1186150000003</v>
      </c>
      <c r="N31" s="43"/>
      <c r="O31" s="43"/>
      <c r="P31" s="52"/>
      <c r="Q31" s="52"/>
    </row>
    <row r="32" spans="1:17" s="117" customFormat="1" ht="31.5" x14ac:dyDescent="0.2">
      <c r="A32" s="122">
        <f>_xlfn.AGGREGATE(3,3,$B$11:B32)</f>
        <v>22</v>
      </c>
      <c r="B32" s="123" t="str">
        <f>'Бланк заказа с НДС'!B112</f>
        <v>ТЛТ00016410</v>
      </c>
      <c r="C32" s="123" t="str">
        <f>'Бланк заказа с НДС'!F112</f>
        <v>906-701</v>
      </c>
      <c r="D32" s="123" t="str">
        <f>'Бланк заказа с НДС'!G112</f>
        <v>212132910000 (21012919110 + 21012919013 + 212132919010-01)</v>
      </c>
      <c r="E32" s="123" t="str">
        <f>'Бланк заказа с НДС'!H112</f>
        <v>з</v>
      </c>
      <c r="F32" s="123">
        <f>'Бланк заказа с НДС'!I112</f>
        <v>4630017931033</v>
      </c>
      <c r="G32" s="123" t="str">
        <f>'Бланк заказа с НДС'!K112</f>
        <v>906-701</v>
      </c>
      <c r="H32" s="123" t="str">
        <f>'Бланк заказа с НДС'!L112</f>
        <v>906-701 Комплект реактивных штанг задней подвески ВАЗ 2121-2123 21213-2910000</v>
      </c>
      <c r="I32" s="124">
        <f>'Бланк заказа с НДС'!N112/1.22</f>
        <v>1408.327868852459</v>
      </c>
      <c r="J32" s="124">
        <f>'Бланк заказа с НДС'!N112</f>
        <v>1718.16</v>
      </c>
      <c r="K32" s="124">
        <f t="shared" si="2"/>
        <v>1889.9760000000003</v>
      </c>
      <c r="L32" s="124">
        <f t="shared" si="2"/>
        <v>2078.9736000000007</v>
      </c>
      <c r="M32" s="124">
        <f t="shared" si="1"/>
        <v>2806.6143600000009</v>
      </c>
      <c r="N32" s="43"/>
      <c r="O32" s="43"/>
      <c r="P32" s="52"/>
      <c r="Q32" s="52"/>
    </row>
    <row r="33" spans="1:17" s="117" customFormat="1" ht="31.5" x14ac:dyDescent="0.2">
      <c r="A33" s="122">
        <f>_xlfn.AGGREGATE(3,3,$B$11:B33)</f>
        <v>23</v>
      </c>
      <c r="B33" s="123" t="str">
        <f>'Бланк заказа с НДС'!B113</f>
        <v>ТЛТ00016413</v>
      </c>
      <c r="C33" s="123" t="str">
        <f>'Бланк заказа с НДС'!F113</f>
        <v>906-702</v>
      </c>
      <c r="D33" s="123" t="str">
        <f>'Бланк заказа с НДС'!G113</f>
        <v>21217-2910000</v>
      </c>
      <c r="E33" s="123" t="str">
        <f>'Бланк заказа с НДС'!H113</f>
        <v>з</v>
      </c>
      <c r="F33" s="123">
        <f>'Бланк заказа с НДС'!I113</f>
        <v>4630017931040</v>
      </c>
      <c r="G33" s="123" t="str">
        <f>'Бланк заказа с НДС'!K113</f>
        <v>906-702</v>
      </c>
      <c r="H33" s="123" t="str">
        <f>'Бланк заказа с НДС'!L113</f>
        <v>906-702 Комплект реактивных штанг задней подвески ВАЗ 21217 "Урбан" 21217-2910000</v>
      </c>
      <c r="I33" s="124">
        <f>'Бланк заказа с НДС'!N113/1.22</f>
        <v>2431.6721311475408</v>
      </c>
      <c r="J33" s="124">
        <f>'Бланк заказа с НДС'!N113</f>
        <v>2966.64</v>
      </c>
      <c r="K33" s="124">
        <f t="shared" si="2"/>
        <v>3263.3040000000001</v>
      </c>
      <c r="L33" s="124">
        <f t="shared" si="2"/>
        <v>3589.6344000000004</v>
      </c>
      <c r="M33" s="124">
        <f t="shared" si="1"/>
        <v>4846.006440000001</v>
      </c>
      <c r="N33" s="43"/>
      <c r="O33" s="43"/>
      <c r="P33" s="52"/>
      <c r="Q33" s="52"/>
    </row>
    <row r="34" spans="1:17" s="117" customFormat="1" ht="15.75" x14ac:dyDescent="0.2">
      <c r="A34" s="122">
        <f>_xlfn.AGGREGATE(3,3,$B$11:B34)</f>
        <v>24</v>
      </c>
      <c r="B34" s="123" t="str">
        <f>'Бланк заказа с НДС'!B114</f>
        <v>ТЛТ00004289</v>
      </c>
      <c r="C34" s="123" t="str">
        <f>'Бланк заказа с НДС'!F114</f>
        <v>906-331</v>
      </c>
      <c r="D34" s="123">
        <f>'Бланк заказа с НДС'!G114</f>
        <v>21053502040</v>
      </c>
      <c r="E34" s="123" t="str">
        <f>'Бланк заказа с НДС'!H114</f>
        <v>з</v>
      </c>
      <c r="F34" s="123">
        <f>'Бланк заказа с НДС'!I114</f>
        <v>1902008221502</v>
      </c>
      <c r="G34" s="123" t="str">
        <f>'Бланк заказа с НДС'!K114</f>
        <v>906-331</v>
      </c>
      <c r="H34" s="123" t="str">
        <f>'Бланк заказа с НДС'!L114</f>
        <v>906-331 Цилиндр колесный заднего тормоза ВАЗ 2105   2105-3502040</v>
      </c>
      <c r="I34" s="124">
        <f>'Бланк заказа с НДС'!N114/1.22</f>
        <v>314.17213114754099</v>
      </c>
      <c r="J34" s="124">
        <f>'Бланк заказа с НДС'!N114</f>
        <v>383.29</v>
      </c>
      <c r="K34" s="124">
        <f t="shared" si="2"/>
        <v>421.61900000000003</v>
      </c>
      <c r="L34" s="124">
        <f t="shared" si="2"/>
        <v>463.78090000000009</v>
      </c>
      <c r="M34" s="124">
        <f t="shared" si="1"/>
        <v>626.10421500000018</v>
      </c>
      <c r="N34" s="43"/>
      <c r="O34" s="43"/>
      <c r="P34" s="52"/>
      <c r="Q34" s="52"/>
    </row>
    <row r="35" spans="1:17" s="117" customFormat="1" ht="15.75" x14ac:dyDescent="0.2">
      <c r="A35" s="122">
        <f>_xlfn.AGGREGATE(3,3,$B$11:B35)</f>
        <v>25</v>
      </c>
      <c r="B35" s="123" t="str">
        <f>'Бланк заказа с НДС'!B115</f>
        <v>ТЛТ00015468</v>
      </c>
      <c r="C35" s="123" t="str">
        <f>'Бланк заказа с НДС'!F115</f>
        <v>906-680</v>
      </c>
      <c r="D35" s="123">
        <f>'Бланк заказа с НДС'!G115</f>
        <v>21013501180</v>
      </c>
      <c r="E35" s="123" t="str">
        <f>'Бланк заказа с НДС'!H115</f>
        <v>з</v>
      </c>
      <c r="F35" s="123">
        <f>'Бланк заказа с НДС'!I115</f>
        <v>4630017918744</v>
      </c>
      <c r="G35" s="123" t="str">
        <f>'Бланк заказа с НДС'!K115</f>
        <v>906-680</v>
      </c>
      <c r="H35" s="123" t="str">
        <f>'Бланк заказа с НДС'!L115</f>
        <v>906-680 Цилиндр переднего тормоза 2101 правый наружный 2101-3501180</v>
      </c>
      <c r="I35" s="124">
        <f>'Бланк заказа с НДС'!N115/1.22</f>
        <v>459.17213114754105</v>
      </c>
      <c r="J35" s="124">
        <f>'Бланк заказа с НДС'!N115</f>
        <v>560.19000000000005</v>
      </c>
      <c r="K35" s="124">
        <f t="shared" si="2"/>
        <v>616.20900000000006</v>
      </c>
      <c r="L35" s="124">
        <f t="shared" si="2"/>
        <v>677.82990000000007</v>
      </c>
      <c r="M35" s="124">
        <f t="shared" si="1"/>
        <v>915.07036500000015</v>
      </c>
      <c r="N35" s="43"/>
      <c r="O35" s="43"/>
      <c r="P35" s="52"/>
      <c r="Q35" s="52"/>
    </row>
    <row r="36" spans="1:17" s="117" customFormat="1" ht="15.75" x14ac:dyDescent="0.2">
      <c r="A36" s="122">
        <f>_xlfn.AGGREGATE(3,3,$B$11:B36)</f>
        <v>26</v>
      </c>
      <c r="B36" s="123" t="str">
        <f>'Бланк заказа с НДС'!B116</f>
        <v>ТЛТ00015471</v>
      </c>
      <c r="C36" s="123" t="str">
        <f>'Бланк заказа с НДС'!F116</f>
        <v>906-681</v>
      </c>
      <c r="D36" s="123">
        <f>'Бланк заказа с НДС'!G116</f>
        <v>21013501181</v>
      </c>
      <c r="E36" s="123" t="str">
        <f>'Бланк заказа с НДС'!H116</f>
        <v>з</v>
      </c>
      <c r="F36" s="123">
        <f>'Бланк заказа с НДС'!I116</f>
        <v>4630017918751</v>
      </c>
      <c r="G36" s="123" t="str">
        <f>'Бланк заказа с НДС'!K116</f>
        <v>906-681</v>
      </c>
      <c r="H36" s="123" t="str">
        <f>'Бланк заказа с НДС'!L116</f>
        <v>906-681 Цилиндр переднего тормоза 2101 левый наружный 2101-3501181</v>
      </c>
      <c r="I36" s="124">
        <f>'Бланк заказа с НДС'!N116/1.22</f>
        <v>459.17213114754105</v>
      </c>
      <c r="J36" s="124">
        <f>'Бланк заказа с НДС'!N116</f>
        <v>560.19000000000005</v>
      </c>
      <c r="K36" s="124">
        <f t="shared" si="2"/>
        <v>616.20900000000006</v>
      </c>
      <c r="L36" s="124">
        <f t="shared" si="2"/>
        <v>677.82990000000007</v>
      </c>
      <c r="M36" s="124">
        <f t="shared" si="1"/>
        <v>915.07036500000015</v>
      </c>
      <c r="N36" s="43"/>
      <c r="O36" s="43"/>
      <c r="P36" s="52"/>
      <c r="Q36" s="52"/>
    </row>
    <row r="37" spans="1:17" s="117" customFormat="1" ht="15.75" x14ac:dyDescent="0.2">
      <c r="A37" s="122">
        <f>_xlfn.AGGREGATE(3,3,$B$11:B37)</f>
        <v>27</v>
      </c>
      <c r="B37" s="123" t="str">
        <f>'Бланк заказа с НДС'!B117</f>
        <v>ТЛТ00015474</v>
      </c>
      <c r="C37" s="123" t="str">
        <f>'Бланк заказа с НДС'!F117</f>
        <v>906-682</v>
      </c>
      <c r="D37" s="123">
        <f>'Бланк заказа с НДС'!G117</f>
        <v>21013501182</v>
      </c>
      <c r="E37" s="123" t="str">
        <f>'Бланк заказа с НДС'!H117</f>
        <v>з</v>
      </c>
      <c r="F37" s="123">
        <f>'Бланк заказа с НДС'!I117</f>
        <v>4630017918768</v>
      </c>
      <c r="G37" s="123" t="str">
        <f>'Бланк заказа с НДС'!K117</f>
        <v>906-682</v>
      </c>
      <c r="H37" s="123" t="str">
        <f>'Бланк заказа с НДС'!L117</f>
        <v>906-682 Цилиндр переднего тормоза 2101 правый внутренний 2101-3501182</v>
      </c>
      <c r="I37" s="124">
        <f>'Бланк заказа с НДС'!N117/1.22</f>
        <v>459.17213114754105</v>
      </c>
      <c r="J37" s="124">
        <f>'Бланк заказа с НДС'!N117</f>
        <v>560.19000000000005</v>
      </c>
      <c r="K37" s="124">
        <f t="shared" si="2"/>
        <v>616.20900000000006</v>
      </c>
      <c r="L37" s="124">
        <f t="shared" si="2"/>
        <v>677.82990000000007</v>
      </c>
      <c r="M37" s="124">
        <f t="shared" si="1"/>
        <v>915.07036500000015</v>
      </c>
      <c r="N37" s="43"/>
      <c r="O37" s="43"/>
      <c r="P37" s="52"/>
      <c r="Q37" s="52"/>
    </row>
    <row r="38" spans="1:17" s="117" customFormat="1" ht="15.75" x14ac:dyDescent="0.2">
      <c r="A38" s="122">
        <f>_xlfn.AGGREGATE(3,3,$B$11:B38)</f>
        <v>28</v>
      </c>
      <c r="B38" s="123" t="str">
        <f>'Бланк заказа с НДС'!B118</f>
        <v>ТЛТ00015477</v>
      </c>
      <c r="C38" s="123" t="str">
        <f>'Бланк заказа с НДС'!F118</f>
        <v>906-683</v>
      </c>
      <c r="D38" s="123">
        <f>'Бланк заказа с НДС'!G118</f>
        <v>21013501183</v>
      </c>
      <c r="E38" s="123" t="str">
        <f>'Бланк заказа с НДС'!H118</f>
        <v>з</v>
      </c>
      <c r="F38" s="123">
        <f>'Бланк заказа с НДС'!I118</f>
        <v>4630017918775</v>
      </c>
      <c r="G38" s="123" t="str">
        <f>'Бланк заказа с НДС'!K118</f>
        <v>906-683</v>
      </c>
      <c r="H38" s="123" t="str">
        <f>'Бланк заказа с НДС'!L118</f>
        <v>906-683 Цилиндр переднего тормоза 2101 левый внутренний 2101-3501183</v>
      </c>
      <c r="I38" s="124">
        <f>'Бланк заказа с НДС'!N118/1.22</f>
        <v>459.17213114754105</v>
      </c>
      <c r="J38" s="124">
        <f>'Бланк заказа с НДС'!N118</f>
        <v>560.19000000000005</v>
      </c>
      <c r="K38" s="124">
        <f t="shared" si="2"/>
        <v>616.20900000000006</v>
      </c>
      <c r="L38" s="124">
        <f t="shared" si="2"/>
        <v>677.82990000000007</v>
      </c>
      <c r="M38" s="124">
        <f t="shared" si="1"/>
        <v>915.07036500000015</v>
      </c>
      <c r="N38" s="43"/>
      <c r="O38" s="43"/>
      <c r="P38" s="52"/>
      <c r="Q38" s="52"/>
    </row>
    <row r="39" spans="1:17" s="117" customFormat="1" ht="15.75" x14ac:dyDescent="0.2">
      <c r="A39" s="122">
        <f>_xlfn.AGGREGATE(3,3,$B$11:B39)</f>
        <v>29</v>
      </c>
      <c r="B39" s="123" t="str">
        <f>'Бланк заказа с НДС'!B119</f>
        <v>ТЛТ00015480</v>
      </c>
      <c r="C39" s="123" t="str">
        <f>'Бланк заказа с НДС'!F119</f>
        <v>906-684</v>
      </c>
      <c r="D39" s="123">
        <f>'Бланк заказа с НДС'!G119</f>
        <v>21083501044</v>
      </c>
      <c r="E39" s="123" t="str">
        <f>'Бланк заказа с НДС'!H119</f>
        <v>з</v>
      </c>
      <c r="F39" s="123">
        <f>'Бланк заказа с НДС'!I119</f>
        <v>4630017918782</v>
      </c>
      <c r="G39" s="123" t="str">
        <f>'Бланк заказа с НДС'!K119</f>
        <v>906-684</v>
      </c>
      <c r="H39" s="123" t="str">
        <f>'Бланк заказа с НДС'!L119</f>
        <v>906-684 Цилиндр переднего тормоза 2108 правый 2108-3501044</v>
      </c>
      <c r="I39" s="124">
        <f>'Бланк заказа с НДС'!N119/1.22</f>
        <v>614.17213114754099</v>
      </c>
      <c r="J39" s="124">
        <f>'Бланк заказа с НДС'!N119</f>
        <v>749.29</v>
      </c>
      <c r="K39" s="124">
        <f t="shared" si="2"/>
        <v>824.21900000000005</v>
      </c>
      <c r="L39" s="124">
        <f t="shared" si="2"/>
        <v>906.6409000000001</v>
      </c>
      <c r="M39" s="124">
        <f t="shared" si="1"/>
        <v>1223.9652150000002</v>
      </c>
      <c r="N39" s="43"/>
      <c r="O39" s="43"/>
      <c r="P39" s="52"/>
      <c r="Q39" s="52"/>
    </row>
    <row r="40" spans="1:17" s="117" customFormat="1" ht="32.25" customHeight="1" x14ac:dyDescent="0.2">
      <c r="A40" s="122">
        <f>_xlfn.AGGREGATE(3,3,$B$11:B40)</f>
        <v>30</v>
      </c>
      <c r="B40" s="123" t="str">
        <f>'Бланк заказа с НДС'!B120</f>
        <v>ТЛТ00015483</v>
      </c>
      <c r="C40" s="123" t="str">
        <f>'Бланк заказа с НДС'!F120</f>
        <v>906-685</v>
      </c>
      <c r="D40" s="123">
        <f>'Бланк заказа с НДС'!G120</f>
        <v>21083501045</v>
      </c>
      <c r="E40" s="123" t="str">
        <f>'Бланк заказа с НДС'!H120</f>
        <v>з</v>
      </c>
      <c r="F40" s="123">
        <f>'Бланк заказа с НДС'!I120</f>
        <v>4630017918799</v>
      </c>
      <c r="G40" s="123" t="str">
        <f>'Бланк заказа с НДС'!K120</f>
        <v>906-685</v>
      </c>
      <c r="H40" s="123" t="str">
        <f>'Бланк заказа с НДС'!L120</f>
        <v>906-685 Цилиндр переднего тормоза 2108 левый 2108-3501045</v>
      </c>
      <c r="I40" s="124">
        <f>'Бланк заказа с НДС'!N120/1.22</f>
        <v>614.17213114754099</v>
      </c>
      <c r="J40" s="124">
        <f>'Бланк заказа с НДС'!N120</f>
        <v>749.29</v>
      </c>
      <c r="K40" s="124">
        <f t="shared" si="2"/>
        <v>824.21900000000005</v>
      </c>
      <c r="L40" s="124">
        <f t="shared" si="2"/>
        <v>906.6409000000001</v>
      </c>
      <c r="M40" s="124">
        <f t="shared" si="1"/>
        <v>1223.9652150000002</v>
      </c>
      <c r="N40" s="43"/>
      <c r="O40" s="43"/>
      <c r="P40" s="52"/>
      <c r="Q40" s="52"/>
    </row>
    <row r="41" spans="1:17" s="117" customFormat="1" ht="15.75" x14ac:dyDescent="0.2">
      <c r="A41" s="122">
        <f>_xlfn.AGGREGATE(3,3,$B$11:B41)</f>
        <v>31</v>
      </c>
      <c r="B41" s="123" t="str">
        <f>'Бланк заказа с НДС'!B121</f>
        <v>ТЛТ00015486</v>
      </c>
      <c r="C41" s="123" t="str">
        <f>'Бланк заказа с НДС'!F121</f>
        <v>906-686</v>
      </c>
      <c r="D41" s="123">
        <f>'Бланк заказа с НДС'!G121</f>
        <v>21213501179</v>
      </c>
      <c r="E41" s="123" t="str">
        <f>'Бланк заказа с НДС'!H121</f>
        <v>з</v>
      </c>
      <c r="F41" s="123">
        <f>'Бланк заказа с НДС'!I121</f>
        <v>4630017918805</v>
      </c>
      <c r="G41" s="123" t="str">
        <f>'Бланк заказа с НДС'!K121</f>
        <v>906-686</v>
      </c>
      <c r="H41" s="123" t="str">
        <f>'Бланк заказа с НДС'!L121</f>
        <v>906-686 Цилиндр переднего тормоза 2121 левый 2121-3501179</v>
      </c>
      <c r="I41" s="124">
        <f>'Бланк заказа с НДС'!N121/1.22</f>
        <v>849.17213114754099</v>
      </c>
      <c r="J41" s="124">
        <f>'Бланк заказа с НДС'!N121</f>
        <v>1035.99</v>
      </c>
      <c r="K41" s="124">
        <f t="shared" si="2"/>
        <v>1139.5890000000002</v>
      </c>
      <c r="L41" s="124">
        <f t="shared" si="2"/>
        <v>1253.5479000000003</v>
      </c>
      <c r="M41" s="124">
        <f t="shared" si="1"/>
        <v>1692.2896650000005</v>
      </c>
      <c r="N41" s="43"/>
      <c r="O41" s="43"/>
      <c r="P41" s="52"/>
      <c r="Q41" s="52"/>
    </row>
    <row r="42" spans="1:17" s="117" customFormat="1" ht="33" customHeight="1" x14ac:dyDescent="0.2">
      <c r="A42" s="122">
        <f>_xlfn.AGGREGATE(3,3,$B$11:B42)</f>
        <v>32</v>
      </c>
      <c r="B42" s="123" t="str">
        <f>'Бланк заказа с НДС'!B122</f>
        <v>ТЛТ00015489</v>
      </c>
      <c r="C42" s="123" t="str">
        <f>'Бланк заказа с НДС'!F122</f>
        <v>906-687</v>
      </c>
      <c r="D42" s="123">
        <f>'Бланк заказа с НДС'!G122</f>
        <v>21213501178</v>
      </c>
      <c r="E42" s="123" t="str">
        <f>'Бланк заказа с НДС'!H122</f>
        <v>з</v>
      </c>
      <c r="F42" s="123">
        <f>'Бланк заказа с НДС'!I122</f>
        <v>4630017918812</v>
      </c>
      <c r="G42" s="123" t="str">
        <f>'Бланк заказа с НДС'!K122</f>
        <v>906-687</v>
      </c>
      <c r="H42" s="123" t="str">
        <f>'Бланк заказа с НДС'!L122</f>
        <v>906-687 Цилиндр переднего тормоза 2121 правый 2121-3501178</v>
      </c>
      <c r="I42" s="124">
        <f>'Бланк заказа с НДС'!N122/1.22</f>
        <v>849.17213114754099</v>
      </c>
      <c r="J42" s="124">
        <f>'Бланк заказа с НДС'!N122</f>
        <v>1035.99</v>
      </c>
      <c r="K42" s="124">
        <f t="shared" si="2"/>
        <v>1139.5890000000002</v>
      </c>
      <c r="L42" s="124">
        <f t="shared" si="2"/>
        <v>1253.5479000000003</v>
      </c>
      <c r="M42" s="124">
        <f t="shared" si="1"/>
        <v>1692.2896650000005</v>
      </c>
      <c r="N42" s="43"/>
      <c r="O42" s="43"/>
      <c r="P42" s="52"/>
      <c r="Q42" s="52"/>
    </row>
    <row r="43" spans="1:17" s="117" customFormat="1" ht="15.75" x14ac:dyDescent="0.2">
      <c r="A43" s="122">
        <f>_xlfn.AGGREGATE(3,3,$B$11:B43)</f>
        <v>33</v>
      </c>
      <c r="B43" s="123" t="str">
        <f>'Бланк заказа с НДС'!B123</f>
        <v>ТЛТ00017508</v>
      </c>
      <c r="C43" s="123" t="str">
        <f>'Бланк заказа с НДС'!F123</f>
        <v>906-703</v>
      </c>
      <c r="D43" s="123">
        <f>'Бланк заказа с НДС'!G123</f>
        <v>212143501179</v>
      </c>
      <c r="E43" s="123" t="str">
        <f>'Бланк заказа с НДС'!H123</f>
        <v>з</v>
      </c>
      <c r="F43" s="123">
        <f>'Бланк заказа с НДС'!I123</f>
        <v>4630017938735</v>
      </c>
      <c r="G43" s="123" t="str">
        <f>'Бланк заказа с НДС'!K123</f>
        <v>906-703</v>
      </c>
      <c r="H43" s="123" t="str">
        <f>'Бланк заказа с НДС'!L123</f>
        <v>906-703 Цилиндр переднего тормоза 21214 левый 21214-3501179</v>
      </c>
      <c r="I43" s="124">
        <f>'Бланк заказа с НДС'!N123/1.22</f>
        <v>897.50000000000011</v>
      </c>
      <c r="J43" s="124">
        <f>'Бланк заказа с НДС'!N123</f>
        <v>1094.95</v>
      </c>
      <c r="K43" s="124">
        <f t="shared" si="2"/>
        <v>1204.4450000000002</v>
      </c>
      <c r="L43" s="124">
        <f t="shared" si="2"/>
        <v>1324.8895000000002</v>
      </c>
      <c r="M43" s="124">
        <f t="shared" si="1"/>
        <v>1788.6008250000004</v>
      </c>
      <c r="N43" s="43"/>
      <c r="O43" s="43"/>
      <c r="P43" s="52"/>
      <c r="Q43" s="52"/>
    </row>
    <row r="44" spans="1:17" s="117" customFormat="1" ht="15.75" x14ac:dyDescent="0.2">
      <c r="A44" s="122">
        <f>_xlfn.AGGREGATE(3,3,$B$11:B44)</f>
        <v>34</v>
      </c>
      <c r="B44" s="123" t="str">
        <f>'Бланк заказа с НДС'!B124</f>
        <v>ТЛТ00017509</v>
      </c>
      <c r="C44" s="123" t="str">
        <f>'Бланк заказа с НДС'!F124</f>
        <v>906-704</v>
      </c>
      <c r="D44" s="123">
        <f>'Бланк заказа с НДС'!G124</f>
        <v>212143501178</v>
      </c>
      <c r="E44" s="123" t="str">
        <f>'Бланк заказа с НДС'!H124</f>
        <v>з</v>
      </c>
      <c r="F44" s="123">
        <f>'Бланк заказа с НДС'!I124</f>
        <v>4630017938742</v>
      </c>
      <c r="G44" s="123" t="str">
        <f>'Бланк заказа с НДС'!K124</f>
        <v>906-704</v>
      </c>
      <c r="H44" s="123" t="str">
        <f>'Бланк заказа с НДС'!L124</f>
        <v>906-704 Цилиндр переднего тормоза 21214 правый 21214-3501178</v>
      </c>
      <c r="I44" s="124">
        <f>'Бланк заказа с НДС'!N124/1.22</f>
        <v>897.50000000000011</v>
      </c>
      <c r="J44" s="124">
        <f>'Бланк заказа с НДС'!N124</f>
        <v>1094.95</v>
      </c>
      <c r="K44" s="124">
        <f t="shared" si="2"/>
        <v>1204.4450000000002</v>
      </c>
      <c r="L44" s="124">
        <f t="shared" si="2"/>
        <v>1324.8895000000002</v>
      </c>
      <c r="M44" s="124">
        <f t="shared" si="1"/>
        <v>1788.6008250000004</v>
      </c>
      <c r="N44" s="43"/>
      <c r="O44" s="43"/>
      <c r="P44" s="52"/>
      <c r="Q44" s="52"/>
    </row>
    <row r="45" spans="1:17" s="117" customFormat="1" ht="31.5" x14ac:dyDescent="0.2">
      <c r="A45" s="122">
        <f>_xlfn.AGGREGATE(3,3,$B$11:B45)</f>
        <v>35</v>
      </c>
      <c r="B45" s="123" t="str">
        <f>'Бланк заказа с НДС'!B125</f>
        <v>ТЛТ00004305</v>
      </c>
      <c r="C45" s="123" t="str">
        <f>'Бланк заказа с НДС'!F125</f>
        <v>906-333</v>
      </c>
      <c r="D45" s="123">
        <f>'Бланк заказа с НДС'!G125</f>
        <v>21082215056</v>
      </c>
      <c r="E45" s="123" t="str">
        <f>'Бланк заказа с НДС'!H125</f>
        <v>з</v>
      </c>
      <c r="F45" s="123">
        <f>'Бланк заказа с НДС'!I125</f>
        <v>1902008221557</v>
      </c>
      <c r="G45" s="123" t="str">
        <f>'Бланк заказа с НДС'!K125</f>
        <v>906-333</v>
      </c>
      <c r="H45" s="123" t="str">
        <f>'Бланк заказа с НДС'!L125</f>
        <v>906-333 Шарнир равных угловых скоростей внутренний трипоидный ВАЗ 2108   2108-2215056</v>
      </c>
      <c r="I45" s="124">
        <f>'Бланк заказа с НДС'!N125/1.22</f>
        <v>1217.5</v>
      </c>
      <c r="J45" s="124">
        <f>'Бланк заказа с НДС'!N125</f>
        <v>1485.35</v>
      </c>
      <c r="K45" s="124">
        <f t="shared" si="2"/>
        <v>1633.885</v>
      </c>
      <c r="L45" s="124">
        <f t="shared" si="2"/>
        <v>1797.2735000000002</v>
      </c>
      <c r="M45" s="124">
        <f t="shared" si="1"/>
        <v>2426.3192250000006</v>
      </c>
      <c r="N45" s="43"/>
      <c r="O45" s="43"/>
      <c r="P45" s="52"/>
      <c r="Q45" s="52"/>
    </row>
    <row r="46" spans="1:17" s="117" customFormat="1" ht="31.5" x14ac:dyDescent="0.2">
      <c r="A46" s="122">
        <f>_xlfn.AGGREGATE(3,3,$B$11:B46)</f>
        <v>36</v>
      </c>
      <c r="B46" s="123" t="str">
        <f>'Бланк заказа с НДС'!B126</f>
        <v>ТЛТ00004300</v>
      </c>
      <c r="C46" s="123" t="str">
        <f>'Бланк заказа с НДС'!F126</f>
        <v>906-332</v>
      </c>
      <c r="D46" s="123">
        <f>'Бланк заказа с НДС'!G126</f>
        <v>21102215012</v>
      </c>
      <c r="E46" s="123" t="str">
        <f>'Бланк заказа с НДС'!H126</f>
        <v>з</v>
      </c>
      <c r="F46" s="123">
        <f>'Бланк заказа с НДС'!I126</f>
        <v>1902008221564</v>
      </c>
      <c r="G46" s="123" t="str">
        <f>'Бланк заказа с НДС'!K126</f>
        <v>906-332</v>
      </c>
      <c r="H46" s="123" t="str">
        <f>'Бланк заказа с НДС'!L126</f>
        <v>906-332 Шарнир равных угловых скоростей наружный ВАЗ 2108   2110-2215012</v>
      </c>
      <c r="I46" s="124">
        <f>'Бланк заказа с НДС'!N126/1.22</f>
        <v>798.32786885245912</v>
      </c>
      <c r="J46" s="124">
        <f>'Бланк заказа с НДС'!N126</f>
        <v>973.96</v>
      </c>
      <c r="K46" s="124">
        <f t="shared" si="2"/>
        <v>1071.3560000000002</v>
      </c>
      <c r="L46" s="124">
        <f t="shared" si="2"/>
        <v>1178.4916000000003</v>
      </c>
      <c r="M46" s="124">
        <f t="shared" si="1"/>
        <v>1590.9636600000006</v>
      </c>
      <c r="N46" s="43"/>
      <c r="O46" s="43"/>
      <c r="P46" s="52"/>
      <c r="Q46" s="52"/>
    </row>
    <row r="47" spans="1:17" s="117" customFormat="1" ht="31.5" x14ac:dyDescent="0.2">
      <c r="A47" s="122">
        <f>_xlfn.AGGREGATE(3,3,$B$11:B47)</f>
        <v>37</v>
      </c>
      <c r="B47" s="123" t="str">
        <f>'Бланк заказа с НДС'!B127</f>
        <v>ТЛТ00004307</v>
      </c>
      <c r="C47" s="123" t="str">
        <f>'Бланк заказа с НДС'!F127</f>
        <v>906-334</v>
      </c>
      <c r="D47" s="123">
        <f>'Бланк заказа с НДС'!G127</f>
        <v>21102215056</v>
      </c>
      <c r="E47" s="123" t="str">
        <f>'Бланк заказа с НДС'!H127</f>
        <v>з</v>
      </c>
      <c r="F47" s="123">
        <f>'Бланк заказа с НДС'!I127</f>
        <v>1902008221571</v>
      </c>
      <c r="G47" s="123" t="str">
        <f>'Бланк заказа с НДС'!K127</f>
        <v>906-334</v>
      </c>
      <c r="H47" s="123" t="str">
        <f>'Бланк заказа с НДС'!L127</f>
        <v>906-334 Шарнир равных угловых скоростей внутренний шариковый ВАЗ 2110   2110-2215056</v>
      </c>
      <c r="I47" s="124">
        <f>'Бланк заказа с НДС'!N127/1.22</f>
        <v>1227.5</v>
      </c>
      <c r="J47" s="124">
        <f>'Бланк заказа с НДС'!N127</f>
        <v>1497.55</v>
      </c>
      <c r="K47" s="124">
        <f t="shared" si="2"/>
        <v>1647.3050000000001</v>
      </c>
      <c r="L47" s="124">
        <f t="shared" si="2"/>
        <v>1812.0355000000002</v>
      </c>
      <c r="M47" s="124">
        <f t="shared" si="1"/>
        <v>2446.2479250000006</v>
      </c>
      <c r="N47" s="43"/>
      <c r="O47" s="43"/>
      <c r="P47" s="52"/>
      <c r="Q47" s="52"/>
    </row>
    <row r="48" spans="1:17" s="117" customFormat="1" ht="31.5" x14ac:dyDescent="0.2">
      <c r="A48" s="122">
        <f>_xlfn.AGGREGATE(3,3,$B$11:B48)</f>
        <v>38</v>
      </c>
      <c r="B48" s="123" t="str">
        <f>'Бланк заказа с НДС'!B128</f>
        <v>ТЛТ00004291</v>
      </c>
      <c r="C48" s="123" t="str">
        <f>'Бланк заказа с НДС'!F128</f>
        <v>906-369</v>
      </c>
      <c r="D48" s="123">
        <f>'Бланк заказа с НДС'!G128</f>
        <v>21232215012</v>
      </c>
      <c r="E48" s="123" t="str">
        <f>'Бланк заказа с НДС'!H128</f>
        <v>з</v>
      </c>
      <c r="F48" s="123">
        <f>'Бланк заказа с НДС'!I128</f>
        <v>1902008221625</v>
      </c>
      <c r="G48" s="123" t="str">
        <f>'Бланк заказа с НДС'!K128</f>
        <v>906-369</v>
      </c>
      <c r="H48" s="123" t="str">
        <f>'Бланк заказа с НДС'!L128</f>
        <v>906-369 Шарнир равных угловых скоростей наружный CHEVROLET NIVA    2123-2215012</v>
      </c>
      <c r="I48" s="124">
        <f>'Бланк заказа с НДС'!N128/1.22</f>
        <v>1099.172131147541</v>
      </c>
      <c r="J48" s="124">
        <f>'Бланк заказа с НДС'!N128</f>
        <v>1340.99</v>
      </c>
      <c r="K48" s="124">
        <f t="shared" si="2"/>
        <v>1475.0890000000002</v>
      </c>
      <c r="L48" s="124">
        <f t="shared" si="2"/>
        <v>1622.5979000000002</v>
      </c>
      <c r="M48" s="124">
        <f t="shared" si="1"/>
        <v>2190.5071650000004</v>
      </c>
      <c r="N48" s="43"/>
      <c r="O48" s="43"/>
      <c r="P48" s="52"/>
      <c r="Q48" s="52"/>
    </row>
    <row r="49" spans="1:17" s="117" customFormat="1" ht="31.5" x14ac:dyDescent="0.2">
      <c r="A49" s="122">
        <f>_xlfn.AGGREGATE(3,3,$B$11:B49)</f>
        <v>39</v>
      </c>
      <c r="B49" s="123" t="str">
        <f>'Бланк заказа с НДС'!B129</f>
        <v>ТЛТ00011057</v>
      </c>
      <c r="C49" s="123" t="str">
        <f>'Бланк заказа с НДС'!F129</f>
        <v>906-580</v>
      </c>
      <c r="D49" s="123">
        <f>'Бланк заказа с НДС'!G129</f>
        <v>111862215012</v>
      </c>
      <c r="E49" s="123" t="str">
        <f>'Бланк заказа с НДС'!H129</f>
        <v>з</v>
      </c>
      <c r="F49" s="123">
        <f>'Бланк заказа с НДС'!I129</f>
        <v>4630017734566</v>
      </c>
      <c r="G49" s="123" t="str">
        <f>'Бланк заказа с НДС'!K129</f>
        <v>906-580</v>
      </c>
      <c r="H49" s="123" t="str">
        <f>'Бланк заказа с НДС'!L129</f>
        <v>906-580 Шарнир равных угловых скоростей наружный ВАЗ 1118-2170 с ABS   11186-2215012</v>
      </c>
      <c r="I49" s="124">
        <f>'Бланк заказа с НДС'!N129/1.22</f>
        <v>876.67213114754099</v>
      </c>
      <c r="J49" s="124">
        <f>'Бланк заказа с НДС'!N129</f>
        <v>1069.54</v>
      </c>
      <c r="K49" s="124">
        <f t="shared" si="2"/>
        <v>1176.4940000000001</v>
      </c>
      <c r="L49" s="124">
        <f t="shared" si="2"/>
        <v>1294.1434000000002</v>
      </c>
      <c r="M49" s="124">
        <f t="shared" si="1"/>
        <v>1747.0935900000004</v>
      </c>
      <c r="N49" s="43"/>
      <c r="O49" s="43"/>
      <c r="P49" s="52"/>
      <c r="Q49" s="52"/>
    </row>
    <row r="50" spans="1:17" s="117" customFormat="1" ht="15.75" x14ac:dyDescent="0.2">
      <c r="A50" s="122">
        <f>_xlfn.AGGREGATE(3,3,$B$11:B50)</f>
        <v>40</v>
      </c>
      <c r="B50" s="123" t="str">
        <f>'Бланк заказа с НДС'!B130</f>
        <v>ТЛТ00014336</v>
      </c>
      <c r="C50" s="123" t="str">
        <f>'Бланк заказа с НДС'!F130</f>
        <v>906-627</v>
      </c>
      <c r="D50" s="123">
        <f>'Бланк заказа с НДС'!G130</f>
        <v>21212215012</v>
      </c>
      <c r="E50" s="123" t="str">
        <f>'Бланк заказа с НДС'!H130</f>
        <v>з</v>
      </c>
      <c r="F50" s="123">
        <f>'Бланк заказа с НДС'!I130</f>
        <v>4630017890033</v>
      </c>
      <c r="G50" s="123" t="str">
        <f>'Бланк заказа с НДС'!K130</f>
        <v>906-627</v>
      </c>
      <c r="H50" s="123" t="str">
        <f>'Бланк заказа с НДС'!L130</f>
        <v>906-627 Шрус наружный ВАЗ 2121   2121-2215012</v>
      </c>
      <c r="I50" s="124">
        <f>'Бланк заказа с НДС'!N130/1.22</f>
        <v>1099.172131147541</v>
      </c>
      <c r="J50" s="124">
        <f>'Бланк заказа с НДС'!N130</f>
        <v>1340.99</v>
      </c>
      <c r="K50" s="124">
        <f t="shared" si="2"/>
        <v>1475.0890000000002</v>
      </c>
      <c r="L50" s="124">
        <f t="shared" si="2"/>
        <v>1622.5979000000002</v>
      </c>
      <c r="M50" s="124">
        <f t="shared" si="1"/>
        <v>2190.5071650000004</v>
      </c>
      <c r="N50" s="43"/>
      <c r="O50" s="43"/>
      <c r="P50" s="52"/>
      <c r="Q50" s="52"/>
    </row>
    <row r="51" spans="1:17" s="117" customFormat="1" ht="15.75" x14ac:dyDescent="0.2">
      <c r="A51" s="122">
        <f>_xlfn.AGGREGATE(3,3,$B$11:B51)</f>
        <v>41</v>
      </c>
      <c r="B51" s="123" t="str">
        <f>'Бланк заказа с НДС'!B131</f>
        <v>ТЛТ00015059</v>
      </c>
      <c r="C51" s="123" t="str">
        <f>'Бланк заказа с НДС'!F131</f>
        <v>906-641</v>
      </c>
      <c r="D51" s="123" t="str">
        <f>'Бланк заказа с НДС'!G131</f>
        <v>8450006570/71</v>
      </c>
      <c r="E51" s="123" t="str">
        <f>'Бланк заказа с НДС'!H131</f>
        <v>з</v>
      </c>
      <c r="F51" s="123">
        <f>'Бланк заказа с НДС'!I131</f>
        <v>4630017896516</v>
      </c>
      <c r="G51" s="123" t="str">
        <f>'Бланк заказа с НДС'!K131</f>
        <v>906-641</v>
      </c>
      <c r="H51" s="123" t="str">
        <f>'Бланк заказа с НДС'!L131</f>
        <v>906-641 Шарнир равных угловых скоростей наружный с ABS Lada Vesta</v>
      </c>
      <c r="I51" s="124">
        <f>'Бланк заказа с НДС'!N131/1.22</f>
        <v>1217.5</v>
      </c>
      <c r="J51" s="124">
        <f>'Бланк заказа с НДС'!N131</f>
        <v>1485.35</v>
      </c>
      <c r="K51" s="124">
        <f t="shared" si="2"/>
        <v>1633.885</v>
      </c>
      <c r="L51" s="124">
        <f t="shared" si="2"/>
        <v>1797.2735000000002</v>
      </c>
      <c r="M51" s="124">
        <f t="shared" si="1"/>
        <v>2426.3192250000006</v>
      </c>
      <c r="N51" s="43"/>
      <c r="O51" s="43"/>
      <c r="P51" s="52"/>
      <c r="Q51" s="52"/>
    </row>
    <row r="52" spans="1:17" s="117" customFormat="1" ht="30.75" customHeight="1" x14ac:dyDescent="0.2">
      <c r="A52" s="122">
        <f>_xlfn.AGGREGATE(3,3,$B$11:B52)</f>
        <v>42</v>
      </c>
      <c r="B52" s="123" t="str">
        <f>'Бланк заказа с НДС'!B132</f>
        <v>ТЛТ00015061</v>
      </c>
      <c r="C52" s="123" t="str">
        <f>'Бланк заказа с НДС'!F132</f>
        <v xml:space="preserve">906-642 </v>
      </c>
      <c r="D52" s="123">
        <f>'Бланк заказа с НДС'!G132</f>
        <v>8450020058</v>
      </c>
      <c r="E52" s="123" t="str">
        <f>'Бланк заказа с НДС'!H132</f>
        <v>з</v>
      </c>
      <c r="F52" s="123">
        <f>'Бланк заказа с НДС'!I132</f>
        <v>4630017896486</v>
      </c>
      <c r="G52" s="123" t="str">
        <f>'Бланк заказа с НДС'!K132</f>
        <v>906-642</v>
      </c>
      <c r="H52" s="123" t="str">
        <f>'Бланк заказа с НДС'!L132</f>
        <v>906-642 Шарнир равных угловых скоростей внутренний левый (КПП JR5) Lada X-Ray</v>
      </c>
      <c r="I52" s="124">
        <f>'Бланк заказа с НДС'!N132/1.22</f>
        <v>1696.672131147541</v>
      </c>
      <c r="J52" s="124">
        <f>'Бланк заказа с НДС'!N132</f>
        <v>2069.94</v>
      </c>
      <c r="K52" s="124">
        <f t="shared" si="2"/>
        <v>2276.9340000000002</v>
      </c>
      <c r="L52" s="124">
        <f t="shared" si="2"/>
        <v>2504.6274000000003</v>
      </c>
      <c r="M52" s="124">
        <f t="shared" si="1"/>
        <v>3381.2469900000006</v>
      </c>
      <c r="N52" s="43"/>
      <c r="O52" s="43"/>
      <c r="P52" s="52"/>
      <c r="Q52" s="52"/>
    </row>
    <row r="53" spans="1:17" s="117" customFormat="1" ht="31.5" x14ac:dyDescent="0.2">
      <c r="A53" s="122">
        <f>_xlfn.AGGREGATE(3,3,$B$11:B53)</f>
        <v>43</v>
      </c>
      <c r="B53" s="123" t="str">
        <f>'Бланк заказа с НДС'!B133</f>
        <v>ТЛТ00015063</v>
      </c>
      <c r="C53" s="123" t="str">
        <f>'Бланк заказа с НДС'!F133</f>
        <v>906-644</v>
      </c>
      <c r="D53" s="123">
        <f>'Бланк заказа с НДС'!G133</f>
        <v>8450020057</v>
      </c>
      <c r="E53" s="123" t="str">
        <f>'Бланк заказа с НДС'!H133</f>
        <v>з</v>
      </c>
      <c r="F53" s="123">
        <f>'Бланк заказа с НДС'!I133</f>
        <v>4630017896493</v>
      </c>
      <c r="G53" s="123" t="str">
        <f>'Бланк заказа с НДС'!K133</f>
        <v>906-644</v>
      </c>
      <c r="H53" s="123" t="str">
        <f>'Бланк заказа с НДС'!L133</f>
        <v>906-644 Шарнир равных угловых скоростей внутренний правый (КПП JR5) Lada X-Ray</v>
      </c>
      <c r="I53" s="124">
        <f>'Бланк заказа с НДС'!N133/1.22</f>
        <v>1525</v>
      </c>
      <c r="J53" s="124">
        <f>'Бланк заказа с НДС'!N133</f>
        <v>1860.5</v>
      </c>
      <c r="K53" s="124">
        <f t="shared" si="2"/>
        <v>2046.5500000000002</v>
      </c>
      <c r="L53" s="124">
        <f t="shared" si="2"/>
        <v>2251.2050000000004</v>
      </c>
      <c r="M53" s="124">
        <f t="shared" si="1"/>
        <v>3039.1267500000008</v>
      </c>
      <c r="N53" s="43"/>
      <c r="O53" s="43"/>
      <c r="P53" s="52"/>
      <c r="Q53" s="52"/>
    </row>
    <row r="54" spans="1:17" s="117" customFormat="1" ht="31.5" x14ac:dyDescent="0.2">
      <c r="A54" s="122">
        <f>_xlfn.AGGREGATE(3,3,$B$11:B54)</f>
        <v>44</v>
      </c>
      <c r="B54" s="123" t="str">
        <f>'Бланк заказа с НДС'!B134</f>
        <v>ТЛТ00015065</v>
      </c>
      <c r="C54" s="123" t="str">
        <f>'Бланк заказа с НДС'!F134</f>
        <v>906-645</v>
      </c>
      <c r="D54" s="123" t="str">
        <f>'Бланк заказа с НДС'!G134</f>
        <v>8450020013/14</v>
      </c>
      <c r="E54" s="123" t="str">
        <f>'Бланк заказа с НДС'!H134</f>
        <v>з</v>
      </c>
      <c r="F54" s="123">
        <f>'Бланк заказа с НДС'!I134</f>
        <v>4630017896509</v>
      </c>
      <c r="G54" s="123" t="str">
        <f>'Бланк заказа с НДС'!K134</f>
        <v>906-645</v>
      </c>
      <c r="H54" s="123" t="str">
        <f>'Бланк заказа с НДС'!L134</f>
        <v>906-645 Шарнир равных угловых скоростей внутренний (КПП 21809)Lada X-Ray</v>
      </c>
      <c r="I54" s="124">
        <f>'Бланк заказа с НДС'!N134/1.22</f>
        <v>1506.672131147541</v>
      </c>
      <c r="J54" s="124">
        <f>'Бланк заказа с НДС'!N134</f>
        <v>1838.14</v>
      </c>
      <c r="K54" s="124">
        <f t="shared" si="2"/>
        <v>2021.9540000000002</v>
      </c>
      <c r="L54" s="124">
        <f t="shared" si="2"/>
        <v>2224.1494000000002</v>
      </c>
      <c r="M54" s="124">
        <f t="shared" si="1"/>
        <v>3002.6016900000004</v>
      </c>
      <c r="N54" s="43"/>
      <c r="O54" s="43"/>
      <c r="P54" s="52"/>
      <c r="Q54" s="52"/>
    </row>
    <row r="55" spans="1:17" s="117" customFormat="1" ht="31.5" x14ac:dyDescent="0.2">
      <c r="A55" s="122">
        <f>_xlfn.AGGREGATE(3,3,$B$11:B55)</f>
        <v>45</v>
      </c>
      <c r="B55" s="123" t="str">
        <f>'Бланк заказа с НДС'!B135</f>
        <v>ТЛТ00015067</v>
      </c>
      <c r="C55" s="123" t="str">
        <f>'Бланк заказа с НДС'!F135</f>
        <v>906-646</v>
      </c>
      <c r="D55" s="123" t="str">
        <f>'Бланк заказа с НДС'!G135</f>
        <v>8450006570/71</v>
      </c>
      <c r="E55" s="123" t="str">
        <f>'Бланк заказа с НДС'!H135</f>
        <v>з</v>
      </c>
      <c r="F55" s="123">
        <f>'Бланк заказа с НДС'!I135</f>
        <v>4630017896523</v>
      </c>
      <c r="G55" s="123" t="str">
        <f>'Бланк заказа с НДС'!K135</f>
        <v>906-646</v>
      </c>
      <c r="H55" s="123" t="str">
        <f>'Бланк заказа с НДС'!L135</f>
        <v>906-646 Шарнир равных угловых скоростей внутренний (КПП 21807) Lada Vesta</v>
      </c>
      <c r="I55" s="124">
        <f>'Бланк заказа с НДС'!N135/1.22</f>
        <v>1110</v>
      </c>
      <c r="J55" s="124">
        <f>'Бланк заказа с НДС'!N135</f>
        <v>1354.2</v>
      </c>
      <c r="K55" s="124">
        <f t="shared" si="2"/>
        <v>1489.6200000000001</v>
      </c>
      <c r="L55" s="124">
        <f t="shared" si="2"/>
        <v>1638.5820000000003</v>
      </c>
      <c r="M55" s="124">
        <f t="shared" ref="M55:M77" si="3">L55*1.35</f>
        <v>2212.0857000000005</v>
      </c>
      <c r="N55" s="43"/>
      <c r="O55" s="43"/>
      <c r="P55" s="52"/>
      <c r="Q55" s="52"/>
    </row>
    <row r="56" spans="1:17" s="117" customFormat="1" ht="31.5" x14ac:dyDescent="0.2">
      <c r="A56" s="122">
        <f>_xlfn.AGGREGATE(3,3,$B$11:B56)</f>
        <v>46</v>
      </c>
      <c r="B56" s="123" t="str">
        <f>'Бланк заказа с НДС'!B136</f>
        <v>ТЛТ00015069</v>
      </c>
      <c r="C56" s="123" t="str">
        <f>'Бланк заказа с НДС'!F136</f>
        <v>906-647</v>
      </c>
      <c r="D56" s="123" t="str">
        <f>'Бланк заказа с НДС'!G136</f>
        <v>8450030512/13</v>
      </c>
      <c r="E56" s="123" t="str">
        <f>'Бланк заказа с НДС'!H136</f>
        <v>з</v>
      </c>
      <c r="F56" s="123">
        <f>'Бланк заказа с НДС'!I136</f>
        <v>4630017896530</v>
      </c>
      <c r="G56" s="123" t="str">
        <f>'Бланк заказа с НДС'!K136</f>
        <v>906-647</v>
      </c>
      <c r="H56" s="123" t="str">
        <f>'Бланк заказа с НДС'!L136</f>
        <v>906-647  Шарнир равных угловых скоростей внутренний (КПП JH3) Lada Vesta</v>
      </c>
      <c r="I56" s="124">
        <f>'Бланк заказа с НДС'!N136/1.22</f>
        <v>1080.827868852459</v>
      </c>
      <c r="J56" s="124">
        <f>'Бланк заказа с НДС'!N136</f>
        <v>1318.61</v>
      </c>
      <c r="K56" s="124">
        <f t="shared" si="2"/>
        <v>1450.471</v>
      </c>
      <c r="L56" s="124">
        <f t="shared" si="2"/>
        <v>1595.5181000000002</v>
      </c>
      <c r="M56" s="124">
        <f t="shared" si="3"/>
        <v>2153.9494350000004</v>
      </c>
      <c r="N56" s="43"/>
      <c r="O56" s="43"/>
      <c r="P56" s="52"/>
      <c r="Q56" s="52"/>
    </row>
    <row r="57" spans="1:17" s="117" customFormat="1" ht="31.5" x14ac:dyDescent="0.2">
      <c r="A57" s="122">
        <f>_xlfn.AGGREGATE(3,3,$B$11:B57)</f>
        <v>47</v>
      </c>
      <c r="B57" s="123" t="str">
        <f>'Бланк заказа с НДС'!B137</f>
        <v>ТЛТ00015072</v>
      </c>
      <c r="C57" s="123" t="str">
        <f>'Бланк заказа с НДС'!F137</f>
        <v>906-649</v>
      </c>
      <c r="D57" s="123" t="str">
        <f>'Бланк заказа с НДС'!G137</f>
        <v>212142215012-00</v>
      </c>
      <c r="E57" s="123" t="str">
        <f>'Бланк заказа с НДС'!H137</f>
        <v>з</v>
      </c>
      <c r="F57" s="123">
        <f>'Бланк заказа с НДС'!I137</f>
        <v>4630017896554</v>
      </c>
      <c r="G57" s="123" t="str">
        <f>'Бланк заказа с НДС'!K137</f>
        <v>906-649</v>
      </c>
      <c r="H57" s="123" t="str">
        <f>'Бланк заказа с НДС'!L137</f>
        <v>906-649 Шарнир равных угловых скоростей наружный с ABS Lada 4x4 21214-2215012-00</v>
      </c>
      <c r="I57" s="124">
        <f>'Бланк заказа с НДС'!N137/1.22</f>
        <v>1190.827868852459</v>
      </c>
      <c r="J57" s="124">
        <f>'Бланк заказа с НДС'!N137</f>
        <v>1452.81</v>
      </c>
      <c r="K57" s="124">
        <f t="shared" si="2"/>
        <v>1598.0910000000001</v>
      </c>
      <c r="L57" s="124">
        <f t="shared" si="2"/>
        <v>1757.9001000000003</v>
      </c>
      <c r="M57" s="124">
        <f t="shared" si="3"/>
        <v>2373.1651350000006</v>
      </c>
      <c r="N57" s="43"/>
      <c r="O57" s="43"/>
      <c r="P57" s="52"/>
      <c r="Q57" s="52"/>
    </row>
    <row r="58" spans="1:17" s="117" customFormat="1" ht="31.5" x14ac:dyDescent="0.2">
      <c r="A58" s="122">
        <f>_xlfn.AGGREGATE(3,3,$B$11:B58)</f>
        <v>48</v>
      </c>
      <c r="B58" s="123" t="str">
        <f>'Бланк заказа с НДС'!B138</f>
        <v>ТЛТ00015071</v>
      </c>
      <c r="C58" s="123" t="str">
        <f>'Бланк заказа с НДС'!F138</f>
        <v>906-648</v>
      </c>
      <c r="D58" s="123" t="str">
        <f>'Бланк заказа с НДС'!G138</f>
        <v>21232215012-87</v>
      </c>
      <c r="E58" s="123" t="str">
        <f>'Бланк заказа с НДС'!H138</f>
        <v>з</v>
      </c>
      <c r="F58" s="123">
        <f>'Бланк заказа с НДС'!I138</f>
        <v>4630017896547</v>
      </c>
      <c r="G58" s="123" t="str">
        <f>'Бланк заказа с НДС'!K138</f>
        <v>906-648</v>
      </c>
      <c r="H58" s="123" t="str">
        <f>'Бланк заказа с НДС'!L138</f>
        <v>906-648 Шарнир равных угловых скоростей наружный с ABS Chevrolet Niva 2123-2215012-87</v>
      </c>
      <c r="I58" s="124">
        <f>'Бланк заказа с НДС'!N138/1.22</f>
        <v>1189.172131147541</v>
      </c>
      <c r="J58" s="124">
        <f>'Бланк заказа с НДС'!N138</f>
        <v>1450.79</v>
      </c>
      <c r="K58" s="124">
        <f t="shared" si="2"/>
        <v>1595.8690000000001</v>
      </c>
      <c r="L58" s="124">
        <f t="shared" si="2"/>
        <v>1755.4559000000004</v>
      </c>
      <c r="M58" s="124">
        <f t="shared" si="3"/>
        <v>2369.8654650000008</v>
      </c>
      <c r="N58" s="43"/>
      <c r="O58" s="43"/>
      <c r="P58" s="52"/>
      <c r="Q58" s="52"/>
    </row>
    <row r="59" spans="1:17" s="117" customFormat="1" ht="15.75" x14ac:dyDescent="0.2">
      <c r="A59" s="122">
        <f>_xlfn.AGGREGATE(3,3,$B$11:B59)</f>
        <v>49</v>
      </c>
      <c r="B59" s="123" t="str">
        <f>'Бланк заказа с НДС'!B139</f>
        <v>ТЛТ00004251</v>
      </c>
      <c r="C59" s="123" t="str">
        <f>'Бланк заказа с НДС'!F139</f>
        <v>906-364</v>
      </c>
      <c r="D59" s="123">
        <f>'Бланк заказа с НДС'!G139</f>
        <v>21082906050</v>
      </c>
      <c r="E59" s="123" t="str">
        <f>'Бланк заказа с НДС'!H139</f>
        <v>з</v>
      </c>
      <c r="F59" s="123">
        <f>'Бланк заказа с НДС'!I139</f>
        <v>1902008221397</v>
      </c>
      <c r="G59" s="123" t="str">
        <f>'Бланк заказа с НДС'!K139</f>
        <v>906-364</v>
      </c>
      <c r="H59" s="123" t="str">
        <f>'Бланк заказа с НДС'!L139</f>
        <v>906-364 Комплект стоек стабилизатора ВАЗ 2108  2108-2906050</v>
      </c>
      <c r="I59" s="124">
        <f>'Бланк заказа с НДС'!N139/1.22</f>
        <v>297.5</v>
      </c>
      <c r="J59" s="124">
        <f>'Бланк заказа с НДС'!N139</f>
        <v>362.95</v>
      </c>
      <c r="K59" s="124">
        <f t="shared" si="2"/>
        <v>399.245</v>
      </c>
      <c r="L59" s="124">
        <f t="shared" si="2"/>
        <v>439.16950000000003</v>
      </c>
      <c r="M59" s="124">
        <f t="shared" si="3"/>
        <v>592.87882500000012</v>
      </c>
      <c r="N59" s="43"/>
      <c r="O59" s="43"/>
      <c r="P59" s="52"/>
      <c r="Q59" s="52"/>
    </row>
    <row r="60" spans="1:17" s="117" customFormat="1" ht="15.75" x14ac:dyDescent="0.2">
      <c r="A60" s="122">
        <f>_xlfn.AGGREGATE(3,3,$B$11:B60)</f>
        <v>50</v>
      </c>
      <c r="B60" s="123" t="str">
        <f>'Бланк заказа с НДС'!B140</f>
        <v>ТЛТ00004271</v>
      </c>
      <c r="C60" s="123" t="str">
        <f>'Бланк заказа с НДС'!F140</f>
        <v>906-365</v>
      </c>
      <c r="D60" s="123">
        <f>'Бланк заказа с НДС'!G140</f>
        <v>21102906050</v>
      </c>
      <c r="E60" s="123" t="str">
        <f>'Бланк заказа с НДС'!H140</f>
        <v>з</v>
      </c>
      <c r="F60" s="123">
        <f>'Бланк заказа с НДС'!I140</f>
        <v>1902008221403</v>
      </c>
      <c r="G60" s="123" t="str">
        <f>'Бланк заказа с НДС'!K140</f>
        <v>906-365</v>
      </c>
      <c r="H60" s="123" t="str">
        <f>'Бланк заказа с НДС'!L140</f>
        <v>906-365 Комплект стоек стабилизатора ВАЗ 2110  2110-2906050</v>
      </c>
      <c r="I60" s="124">
        <f>'Бланк заказа с НДС'!N140/1.22</f>
        <v>297.5</v>
      </c>
      <c r="J60" s="124">
        <f>'Бланк заказа с НДС'!N140</f>
        <v>362.95</v>
      </c>
      <c r="K60" s="124">
        <f t="shared" si="2"/>
        <v>399.245</v>
      </c>
      <c r="L60" s="124">
        <f t="shared" si="2"/>
        <v>439.16950000000003</v>
      </c>
      <c r="M60" s="124">
        <f t="shared" si="3"/>
        <v>592.87882500000012</v>
      </c>
      <c r="N60" s="43"/>
      <c r="O60" s="43"/>
      <c r="P60" s="52"/>
      <c r="Q60" s="52"/>
    </row>
    <row r="61" spans="1:17" s="117" customFormat="1" ht="15.75" x14ac:dyDescent="0.2">
      <c r="A61" s="122">
        <f>_xlfn.AGGREGATE(3,3,$B$11:B61)</f>
        <v>51</v>
      </c>
      <c r="B61" s="123" t="str">
        <f>'Бланк заказа с НДС'!B141</f>
        <v>ТЛТ00004273</v>
      </c>
      <c r="C61" s="123" t="str">
        <f>'Бланк заказа с НДС'!F141</f>
        <v>906-366</v>
      </c>
      <c r="D61" s="123">
        <f>'Бланк заказа с НДС'!G141</f>
        <v>11182906050</v>
      </c>
      <c r="E61" s="123" t="str">
        <f>'Бланк заказа с НДС'!H141</f>
        <v>з</v>
      </c>
      <c r="F61" s="123">
        <f>'Бланк заказа с НДС'!I141</f>
        <v>1902008221410</v>
      </c>
      <c r="G61" s="123" t="str">
        <f>'Бланк заказа с НДС'!K141</f>
        <v>906-366</v>
      </c>
      <c r="H61" s="123" t="str">
        <f>'Бланк заказа с НДС'!L141</f>
        <v>906-366 Комплект стоек стабилизатора ВАЗ 1118  1118-2906050</v>
      </c>
      <c r="I61" s="124">
        <f>'Бланк заказа с НДС'!N141/1.22</f>
        <v>297.5</v>
      </c>
      <c r="J61" s="124">
        <f>'Бланк заказа с НДС'!N141</f>
        <v>362.95</v>
      </c>
      <c r="K61" s="124">
        <f t="shared" si="2"/>
        <v>399.245</v>
      </c>
      <c r="L61" s="124">
        <f t="shared" si="2"/>
        <v>439.16950000000003</v>
      </c>
      <c r="M61" s="124">
        <f t="shared" si="3"/>
        <v>592.87882500000012</v>
      </c>
      <c r="N61" s="43"/>
      <c r="O61" s="43"/>
      <c r="P61" s="52"/>
      <c r="Q61" s="52"/>
    </row>
    <row r="62" spans="1:17" s="117" customFormat="1" ht="15.75" x14ac:dyDescent="0.2">
      <c r="A62" s="122">
        <f>_xlfn.AGGREGATE(3,3,$B$11:B62)</f>
        <v>52</v>
      </c>
      <c r="B62" s="123" t="str">
        <f>'Бланк заказа с НДС'!B142</f>
        <v>ТЛТ00007302</v>
      </c>
      <c r="C62" s="123" t="str">
        <f>'Бланк заказа с НДС'!F142</f>
        <v>906-513</v>
      </c>
      <c r="D62" s="123">
        <f>'Бланк заказа с НДС'!G142</f>
        <v>21902906050</v>
      </c>
      <c r="E62" s="123" t="str">
        <f>'Бланк заказа с НДС'!H142</f>
        <v>з</v>
      </c>
      <c r="F62" s="123">
        <f>'Бланк заказа с НДС'!I142</f>
        <v>4680287577882</v>
      </c>
      <c r="G62" s="123" t="str">
        <f>'Бланк заказа с НДС'!K142</f>
        <v>906-513</v>
      </c>
      <c r="H62" s="123" t="str">
        <f>'Бланк заказа с НДС'!L142</f>
        <v>906-513 Комплект стоек стабилизатора Lada Granta  2190-2906050</v>
      </c>
      <c r="I62" s="124">
        <f>'Бланк заказа с НДС'!N142/1.22</f>
        <v>320</v>
      </c>
      <c r="J62" s="124">
        <f>'Бланк заказа с НДС'!N142</f>
        <v>390.4</v>
      </c>
      <c r="K62" s="124">
        <f t="shared" si="2"/>
        <v>429.44</v>
      </c>
      <c r="L62" s="124">
        <f t="shared" si="2"/>
        <v>472.38400000000001</v>
      </c>
      <c r="M62" s="124">
        <f t="shared" si="3"/>
        <v>637.71840000000009</v>
      </c>
      <c r="N62" s="43"/>
      <c r="O62" s="43"/>
      <c r="P62" s="52"/>
      <c r="Q62" s="52"/>
    </row>
    <row r="63" spans="1:17" s="117" customFormat="1" ht="15.75" x14ac:dyDescent="0.2">
      <c r="A63" s="122">
        <f>_xlfn.AGGREGATE(3,3,$B$11:B63)</f>
        <v>53</v>
      </c>
      <c r="B63" s="123" t="str">
        <f>'Бланк заказа с НДС'!B144</f>
        <v>ТЛТ00015097</v>
      </c>
      <c r="C63" s="123" t="str">
        <f>'Бланк заказа с НДС'!F144</f>
        <v>906-650</v>
      </c>
      <c r="D63" s="123">
        <f>'Бланк заказа с НДС'!G144</f>
        <v>21083103020</v>
      </c>
      <c r="E63" s="123" t="str">
        <f>'Бланк заказа с НДС'!H144</f>
        <v>з</v>
      </c>
      <c r="F63" s="123">
        <f>'Бланк заказа с НДС'!I144</f>
        <v>4630017913350</v>
      </c>
      <c r="G63" s="123" t="str">
        <f>'Бланк заказа с НДС'!K144</f>
        <v>906-650</v>
      </c>
      <c r="H63" s="123" t="str">
        <f>'Бланк заказа с НДС'!L144</f>
        <v>906-650 Подшипник передней ступицы ВАЗ 2108  2108-3103020</v>
      </c>
      <c r="I63" s="124">
        <f>'Бланк заказа с НДС'!N144/1.22</f>
        <v>488.32786885245901</v>
      </c>
      <c r="J63" s="124">
        <f>'Бланк заказа с НДС'!N144</f>
        <v>595.76</v>
      </c>
      <c r="K63" s="124">
        <f t="shared" si="2"/>
        <v>655.33600000000001</v>
      </c>
      <c r="L63" s="124">
        <f t="shared" si="2"/>
        <v>720.8696000000001</v>
      </c>
      <c r="M63" s="124">
        <f t="shared" si="3"/>
        <v>973.17396000000019</v>
      </c>
      <c r="N63" s="43"/>
      <c r="O63" s="43"/>
      <c r="P63" s="52"/>
      <c r="Q63" s="52"/>
    </row>
    <row r="64" spans="1:17" s="117" customFormat="1" ht="15.75" x14ac:dyDescent="0.2">
      <c r="A64" s="122">
        <f>_xlfn.AGGREGATE(3,3,$B$11:B64)</f>
        <v>54</v>
      </c>
      <c r="B64" s="123" t="str">
        <f>'Бланк заказа с НДС'!B145</f>
        <v>ТЛТ00015100</v>
      </c>
      <c r="C64" s="123" t="str">
        <f>'Бланк заказа с НДС'!F145</f>
        <v>906-651</v>
      </c>
      <c r="D64" s="123">
        <f>'Бланк заказа с НДС'!G145</f>
        <v>21083104020</v>
      </c>
      <c r="E64" s="123" t="str">
        <f>'Бланк заказа с НДС'!H145</f>
        <v>з</v>
      </c>
      <c r="F64" s="123">
        <f>'Бланк заказа с НДС'!I145</f>
        <v>4630017913367</v>
      </c>
      <c r="G64" s="123" t="str">
        <f>'Бланк заказа с НДС'!K145</f>
        <v>906-651</v>
      </c>
      <c r="H64" s="123" t="str">
        <f>'Бланк заказа с НДС'!L145</f>
        <v>906-651 Подшипник задней ступицы ВАЗ 2108 2108-3104020</v>
      </c>
      <c r="I64" s="124">
        <f>'Бланк заказа с НДС'!N145/1.22</f>
        <v>444.17213114754099</v>
      </c>
      <c r="J64" s="124">
        <f>'Бланк заказа с НДС'!N145</f>
        <v>541.89</v>
      </c>
      <c r="K64" s="124">
        <f t="shared" si="2"/>
        <v>596.07900000000006</v>
      </c>
      <c r="L64" s="124">
        <f t="shared" si="2"/>
        <v>655.68690000000015</v>
      </c>
      <c r="M64" s="124">
        <f t="shared" si="3"/>
        <v>885.17731500000025</v>
      </c>
      <c r="N64" s="43"/>
      <c r="O64" s="43"/>
      <c r="P64" s="52"/>
      <c r="Q64" s="52"/>
    </row>
    <row r="65" spans="1:18" s="117" customFormat="1" ht="15.75" x14ac:dyDescent="0.2">
      <c r="A65" s="122">
        <f>_xlfn.AGGREGATE(3,3,$B$11:B65)</f>
        <v>55</v>
      </c>
      <c r="B65" s="123" t="str">
        <f>'Бланк заказа с НДС'!B146</f>
        <v>ТЛТ00015103</v>
      </c>
      <c r="C65" s="123" t="str">
        <f>'Бланк заказа с НДС'!F146</f>
        <v>906-652</v>
      </c>
      <c r="D65" s="123">
        <f>'Бланк заказа с НДС'!G146</f>
        <v>11183103020</v>
      </c>
      <c r="E65" s="123" t="str">
        <f>'Бланк заказа с НДС'!H146</f>
        <v>з</v>
      </c>
      <c r="F65" s="123">
        <f>'Бланк заказа с НДС'!I146</f>
        <v>4630017913374</v>
      </c>
      <c r="G65" s="123" t="str">
        <f>'Бланк заказа с НДС'!K146</f>
        <v>906-652</v>
      </c>
      <c r="H65" s="123" t="str">
        <f>'Бланк заказа с НДС'!L146</f>
        <v>906-652 Подшипник передней ступицы ВАЗ 1118 1118-3103020</v>
      </c>
      <c r="I65" s="124">
        <f>'Бланк заказа с НДС'!N146/1.22</f>
        <v>569.17213114754099</v>
      </c>
      <c r="J65" s="124">
        <f>'Бланк заказа с НДС'!N146</f>
        <v>694.39</v>
      </c>
      <c r="K65" s="124">
        <f t="shared" si="2"/>
        <v>763.82900000000006</v>
      </c>
      <c r="L65" s="124">
        <f t="shared" si="2"/>
        <v>840.21190000000013</v>
      </c>
      <c r="M65" s="124">
        <f t="shared" si="3"/>
        <v>1134.2860650000002</v>
      </c>
      <c r="N65" s="43"/>
      <c r="O65" s="43"/>
      <c r="P65" s="52"/>
      <c r="Q65" s="52"/>
    </row>
    <row r="66" spans="1:18" s="117" customFormat="1" ht="15.75" x14ac:dyDescent="0.2">
      <c r="A66" s="213">
        <f>_xlfn.AGGREGATE(3,3,$B$11:B66)</f>
        <v>55</v>
      </c>
      <c r="B66" s="214"/>
      <c r="C66" s="214" t="str">
        <f>'Бланк заказа с НДС'!F157</f>
        <v>УАЗ</v>
      </c>
      <c r="D66" s="214">
        <f>'Бланк заказа с НДС'!G157</f>
        <v>0</v>
      </c>
      <c r="E66" s="214">
        <f>'Бланк заказа с НДС'!H157</f>
        <v>0</v>
      </c>
      <c r="F66" s="214">
        <f>'Бланк заказа с НДС'!I157</f>
        <v>0</v>
      </c>
      <c r="G66" s="214">
        <f>'Бланк заказа с НДС'!K157</f>
        <v>0</v>
      </c>
      <c r="H66" s="214">
        <f>'Бланк заказа с НДС'!L157</f>
        <v>0</v>
      </c>
      <c r="I66" s="215">
        <f>'Бланк заказа с НДС'!N157/1.22</f>
        <v>0</v>
      </c>
      <c r="J66" s="215">
        <f>'Бланк заказа с НДС'!N157</f>
        <v>0</v>
      </c>
      <c r="K66" s="215">
        <f t="shared" si="2"/>
        <v>0</v>
      </c>
      <c r="L66" s="215">
        <f t="shared" si="2"/>
        <v>0</v>
      </c>
      <c r="M66" s="216">
        <f t="shared" si="3"/>
        <v>0</v>
      </c>
      <c r="N66" s="43"/>
      <c r="O66" s="43"/>
      <c r="P66" s="52"/>
      <c r="Q66" s="52"/>
      <c r="R66" s="52"/>
    </row>
    <row r="67" spans="1:18" s="52" customFormat="1" ht="15.75" x14ac:dyDescent="0.2">
      <c r="A67" s="122">
        <f>_xlfn.AGGREGATE(3,3,$B$11:B67)</f>
        <v>56</v>
      </c>
      <c r="B67" s="123" t="str">
        <f>'Бланк заказа с НДС'!B176</f>
        <v>ТЛТ00004326</v>
      </c>
      <c r="C67" s="123" t="str">
        <f>'Бланк заказа с НДС'!F176</f>
        <v>906-494</v>
      </c>
      <c r="D67" s="123">
        <f>'Бланк заказа с НДС'!G176</f>
        <v>4692201025</v>
      </c>
      <c r="E67" s="123" t="str">
        <f>'Бланк заказа с НДС'!H176</f>
        <v>з</v>
      </c>
      <c r="F67" s="123">
        <f>'Бланк заказа с НДС'!I176</f>
        <v>1702008221003</v>
      </c>
      <c r="G67" s="123" t="str">
        <f>'Бланк заказа с НДС'!K176</f>
        <v>906-494</v>
      </c>
      <c r="H67" s="123" t="str">
        <f>'Бланк заказа с НДС'!L176</f>
        <v>906-494 Крестовина карданного вала УАЗ 3151,3741,3962,3303   469-2201025</v>
      </c>
      <c r="I67" s="124">
        <f>'Бланк заказа с НДС'!N176/1.22</f>
        <v>424.17213114754099</v>
      </c>
      <c r="J67" s="124">
        <f>'Бланк заказа с НДС'!N176</f>
        <v>517.49</v>
      </c>
      <c r="K67" s="124">
        <f t="shared" ref="K67:L74" si="4">J67*1.1</f>
        <v>569.23900000000003</v>
      </c>
      <c r="L67" s="124">
        <f t="shared" si="4"/>
        <v>626.16290000000004</v>
      </c>
      <c r="M67" s="124">
        <f t="shared" si="3"/>
        <v>845.31991500000015</v>
      </c>
      <c r="N67" s="43"/>
      <c r="O67" s="43"/>
    </row>
    <row r="68" spans="1:18" s="117" customFormat="1" ht="15.75" x14ac:dyDescent="0.2">
      <c r="A68" s="213">
        <f>_xlfn.AGGREGATE(3,3,$B$11:B68)</f>
        <v>56</v>
      </c>
      <c r="B68" s="214"/>
      <c r="C68" s="214" t="str">
        <f>'Бланк заказа с НДС'!F177</f>
        <v>ГАЗ</v>
      </c>
      <c r="D68" s="214">
        <f>'Бланк заказа с НДС'!G177</f>
        <v>0</v>
      </c>
      <c r="E68" s="214">
        <f>'Бланк заказа с НДС'!H177</f>
        <v>0</v>
      </c>
      <c r="F68" s="214">
        <f>'Бланк заказа с НДС'!I177</f>
        <v>0</v>
      </c>
      <c r="G68" s="214">
        <f>'Бланк заказа с НДС'!K177</f>
        <v>0</v>
      </c>
      <c r="H68" s="214">
        <f>'Бланк заказа с НДС'!L177</f>
        <v>0</v>
      </c>
      <c r="I68" s="215">
        <f>'Бланк заказа с НДС'!N177/1.22</f>
        <v>0</v>
      </c>
      <c r="J68" s="215">
        <f>'Бланк заказа с НДС'!N177</f>
        <v>0</v>
      </c>
      <c r="K68" s="215">
        <f t="shared" si="4"/>
        <v>0</v>
      </c>
      <c r="L68" s="215">
        <f t="shared" si="4"/>
        <v>0</v>
      </c>
      <c r="M68" s="216">
        <f t="shared" si="3"/>
        <v>0</v>
      </c>
      <c r="N68" s="43"/>
      <c r="O68" s="43"/>
      <c r="P68" s="52"/>
      <c r="Q68" s="52"/>
      <c r="R68" s="52"/>
    </row>
    <row r="69" spans="1:18" s="52" customFormat="1" ht="31.5" x14ac:dyDescent="0.2">
      <c r="A69" s="122">
        <f>_xlfn.AGGREGATE(3,3,$B$11:B69)</f>
        <v>57</v>
      </c>
      <c r="B69" s="123" t="str">
        <f>'Бланк заказа с НДС'!B178</f>
        <v>ТЛТ00004333</v>
      </c>
      <c r="C69" s="123" t="str">
        <f>'Бланк заказа с НДС'!F178</f>
        <v>2217-3414029-10</v>
      </c>
      <c r="D69" s="123">
        <f>'Бланк заказа с НДС'!G178</f>
        <v>2217341402910</v>
      </c>
      <c r="E69" s="123" t="str">
        <f>'Бланк заказа с НДС'!H178</f>
        <v>з</v>
      </c>
      <c r="F69" s="123">
        <f>'Бланк заказа с НДС'!I178</f>
        <v>4612728050289</v>
      </c>
      <c r="G69" s="123" t="str">
        <f>'Бланк заказа с НДС'!K178</f>
        <v>906-553</v>
      </c>
      <c r="H69" s="123" t="str">
        <f>'Бланк заказа с НДС'!L178</f>
        <v>БА17-3414029 Шарнир рулевой трапеции в сборе с крепежом ГАЗ   2217-3414029</v>
      </c>
      <c r="I69" s="124">
        <f>'Бланк заказа с НДС'!N178/1.22</f>
        <v>1121.672131147541</v>
      </c>
      <c r="J69" s="124">
        <f>'Бланк заказа с НДС'!N178</f>
        <v>1368.44</v>
      </c>
      <c r="K69" s="124">
        <f t="shared" si="4"/>
        <v>1505.2840000000001</v>
      </c>
      <c r="L69" s="124">
        <f t="shared" si="4"/>
        <v>1655.8124000000003</v>
      </c>
      <c r="M69" s="124">
        <f t="shared" si="3"/>
        <v>2235.3467400000004</v>
      </c>
      <c r="N69" s="43"/>
      <c r="O69" s="43"/>
    </row>
    <row r="70" spans="1:18" s="52" customFormat="1" ht="15.75" x14ac:dyDescent="0.2">
      <c r="A70" s="122">
        <f>_xlfn.AGGREGATE(3,3,$B$11:B70)</f>
        <v>58</v>
      </c>
      <c r="B70" s="123" t="str">
        <f>'Бланк заказа с НДС'!B179</f>
        <v>ТЛТ00013870</v>
      </c>
      <c r="C70" s="123" t="str">
        <f>'Бланк заказа с НДС'!F179</f>
        <v>906-403</v>
      </c>
      <c r="D70" s="123">
        <f>'Бланк заказа с НДС'!G179</f>
        <v>31022201025</v>
      </c>
      <c r="E70" s="123" t="str">
        <f>'Бланк заказа с НДС'!H179</f>
        <v>з</v>
      </c>
      <c r="F70" s="123">
        <f>'Бланк заказа с НДС'!I179</f>
        <v>1902008221960</v>
      </c>
      <c r="G70" s="123" t="str">
        <f>'Бланк заказа с НДС'!K179</f>
        <v>906-403</v>
      </c>
      <c r="H70" s="123" t="str">
        <f>'Бланк заказа с НДС'!L179</f>
        <v>906-403 Крестовина карданного вала ГАЗ   3102-2201025</v>
      </c>
      <c r="I70" s="124">
        <f>'Бланк заказа с НДС'!N179/1.22</f>
        <v>412.5</v>
      </c>
      <c r="J70" s="124">
        <f>'Бланк заказа с НДС'!N179</f>
        <v>503.25</v>
      </c>
      <c r="K70" s="124">
        <f t="shared" si="4"/>
        <v>553.57500000000005</v>
      </c>
      <c r="L70" s="124">
        <f t="shared" si="4"/>
        <v>608.93250000000012</v>
      </c>
      <c r="M70" s="124">
        <f t="shared" si="3"/>
        <v>822.05887500000017</v>
      </c>
      <c r="N70" s="43"/>
      <c r="O70" s="43"/>
    </row>
    <row r="71" spans="1:18" s="52" customFormat="1" ht="15.75" x14ac:dyDescent="0.2">
      <c r="A71" s="122">
        <f>_xlfn.AGGREGATE(3,3,$B$11:B71)</f>
        <v>59</v>
      </c>
      <c r="B71" s="123" t="str">
        <f>'Бланк заказа с НДС'!B180</f>
        <v>ТЛТ00004322</v>
      </c>
      <c r="C71" s="123" t="str">
        <f>'Бланк заказа с НДС'!F180</f>
        <v>906-405</v>
      </c>
      <c r="D71" s="123" t="str">
        <f>'Бланк заказа с НДС'!G180</f>
        <v>2217-2904314</v>
      </c>
      <c r="E71" s="123" t="str">
        <f>'Бланк заказа с НДС'!H180</f>
        <v>з</v>
      </c>
      <c r="F71" s="123">
        <f>'Бланк заказа с НДС'!I180</f>
        <v>1802008221253</v>
      </c>
      <c r="G71" s="123" t="str">
        <f>'Бланк заказа с НДС'!K180</f>
        <v>906-405</v>
      </c>
      <c r="H71" s="123" t="str">
        <f>'Бланк заказа с НДС'!L180</f>
        <v>906-405 Шаровая опора нижняя усиленная ГАЗ 2217   2217-2904314</v>
      </c>
      <c r="I71" s="124">
        <f>'Бланк заказа с НДС'!N180/1.22</f>
        <v>790.82786885245901</v>
      </c>
      <c r="J71" s="124">
        <f>'Бланк заказа с НДС'!N180</f>
        <v>964.81</v>
      </c>
      <c r="K71" s="124">
        <f t="shared" si="4"/>
        <v>1061.2909999999999</v>
      </c>
      <c r="L71" s="124">
        <f t="shared" si="4"/>
        <v>1167.4201</v>
      </c>
      <c r="M71" s="124">
        <f t="shared" si="3"/>
        <v>1576.0171350000003</v>
      </c>
      <c r="N71" s="43"/>
      <c r="O71" s="43"/>
    </row>
    <row r="72" spans="1:18" s="52" customFormat="1" ht="15.75" x14ac:dyDescent="0.2">
      <c r="A72" s="122">
        <f>_xlfn.AGGREGATE(3,3,$B$11:B72)</f>
        <v>60</v>
      </c>
      <c r="B72" s="123" t="str">
        <f>'Бланк заказа с НДС'!B181</f>
        <v>ТЛТ00004324</v>
      </c>
      <c r="C72" s="123" t="str">
        <f>'Бланк заказа с НДС'!F181</f>
        <v>906-406</v>
      </c>
      <c r="D72" s="123" t="str">
        <f>'Бланк заказа с НДС'!G181</f>
        <v xml:space="preserve">2217-2904414 </v>
      </c>
      <c r="E72" s="123" t="str">
        <f>'Бланк заказа с НДС'!H181</f>
        <v>з</v>
      </c>
      <c r="F72" s="123">
        <f>'Бланк заказа с НДС'!I181</f>
        <v>1802008221246</v>
      </c>
      <c r="G72" s="123" t="str">
        <f>'Бланк заказа с НДС'!K181</f>
        <v>906-406</v>
      </c>
      <c r="H72" s="123" t="str">
        <f>'Бланк заказа с НДС'!L181</f>
        <v>906-406 Шаровая опора верхняя усиленная ГАЗ 2217   2217-2904414</v>
      </c>
      <c r="I72" s="124">
        <f>'Бланк заказа с НДС'!N181/1.22</f>
        <v>714.17213114754099</v>
      </c>
      <c r="J72" s="124">
        <f>'Бланк заказа с НДС'!N181</f>
        <v>871.29</v>
      </c>
      <c r="K72" s="124">
        <f t="shared" si="4"/>
        <v>958.41899999999998</v>
      </c>
      <c r="L72" s="124">
        <f t="shared" si="4"/>
        <v>1054.2609</v>
      </c>
      <c r="M72" s="124">
        <f t="shared" si="3"/>
        <v>1423.252215</v>
      </c>
      <c r="N72" s="43"/>
      <c r="O72" s="43"/>
    </row>
    <row r="73" spans="1:18" s="52" customFormat="1" ht="15.75" x14ac:dyDescent="0.2">
      <c r="A73" s="122">
        <f>_xlfn.AGGREGATE(3,3,$B$11:B73)</f>
        <v>61</v>
      </c>
      <c r="B73" s="123" t="str">
        <f>'Бланк заказа с НДС'!B182</f>
        <v>ТЛТ00012842</v>
      </c>
      <c r="C73" s="123" t="str">
        <f>'Бланк заказа с НДС'!F182</f>
        <v>906-623</v>
      </c>
      <c r="D73" s="123" t="str">
        <f>'Бланк заказа с НДС'!G182</f>
        <v>A21R23-2904414</v>
      </c>
      <c r="E73" s="123" t="str">
        <f>'Бланк заказа с НДС'!H182</f>
        <v>з</v>
      </c>
      <c r="F73" s="123">
        <f>'Бланк заказа с НДС'!I182</f>
        <v>4630017784943</v>
      </c>
      <c r="G73" s="123" t="str">
        <f>'Бланк заказа с НДС'!K182</f>
        <v>906-623</v>
      </c>
      <c r="H73" s="123" t="str">
        <f>'Бланк заказа с НДС'!L182</f>
        <v>906-623 Шаровая опора верхняя ГАЗель NEXT A21R23-2904414</v>
      </c>
      <c r="I73" s="124">
        <f>'Бланк заказа с НДС'!N182/1.22</f>
        <v>715</v>
      </c>
      <c r="J73" s="124">
        <f>'Бланк заказа с НДС'!N182</f>
        <v>872.3</v>
      </c>
      <c r="K73" s="124">
        <f t="shared" si="4"/>
        <v>959.53</v>
      </c>
      <c r="L73" s="124">
        <f t="shared" si="4"/>
        <v>1055.4829999999999</v>
      </c>
      <c r="M73" s="124">
        <f t="shared" si="3"/>
        <v>1424.9020499999999</v>
      </c>
      <c r="N73" s="43"/>
      <c r="O73" s="43"/>
    </row>
    <row r="74" spans="1:18" s="52" customFormat="1" ht="15.75" x14ac:dyDescent="0.2">
      <c r="A74" s="122">
        <f>_xlfn.AGGREGATE(3,3,$B$11:B74)</f>
        <v>62</v>
      </c>
      <c r="B74" s="123" t="str">
        <f>'Бланк заказа с НДС'!B183</f>
        <v>ТЛТ00012841</v>
      </c>
      <c r="C74" s="123" t="str">
        <f>'Бланк заказа с НДС'!F183</f>
        <v>906-622</v>
      </c>
      <c r="D74" s="123" t="str">
        <f>'Бланк заказа с НДС'!G183</f>
        <v>A21R23-2904314</v>
      </c>
      <c r="E74" s="123" t="str">
        <f>'Бланк заказа с НДС'!H183</f>
        <v>з</v>
      </c>
      <c r="F74" s="123">
        <f>'Бланк заказа с НДС'!I183</f>
        <v>4630017784950</v>
      </c>
      <c r="G74" s="123" t="str">
        <f>'Бланк заказа с НДС'!K183</f>
        <v>906-622</v>
      </c>
      <c r="H74" s="123" t="str">
        <f>'Бланк заказа с НДС'!L183</f>
        <v>906-622 Шаровая опора нижняя ГАЗель NEXT A21R23-2904314</v>
      </c>
      <c r="I74" s="124">
        <f>'Бланк заказа с НДС'!N183/1.22</f>
        <v>743.32786885245901</v>
      </c>
      <c r="J74" s="124">
        <f>'Бланк заказа с НДС'!N183</f>
        <v>906.86</v>
      </c>
      <c r="K74" s="124">
        <f t="shared" si="4"/>
        <v>997.54600000000005</v>
      </c>
      <c r="L74" s="124">
        <f t="shared" si="4"/>
        <v>1097.3006</v>
      </c>
      <c r="M74" s="124">
        <f t="shared" si="3"/>
        <v>1481.3558100000002</v>
      </c>
      <c r="N74" s="43"/>
      <c r="O74" s="43"/>
    </row>
    <row r="75" spans="1:18" s="117" customFormat="1" ht="15.75" x14ac:dyDescent="0.2">
      <c r="A75" s="213">
        <f>_xlfn.AGGREGATE(3,3,$B$11:B75)</f>
        <v>62</v>
      </c>
      <c r="B75" s="214"/>
      <c r="C75" s="214" t="str">
        <f>'Бланк заказа с НДС'!F186</f>
        <v>ИНОМАРКА</v>
      </c>
      <c r="D75" s="214">
        <f>'Бланк заказа с НДС'!G186</f>
        <v>0</v>
      </c>
      <c r="E75" s="214">
        <f>'Бланк заказа с НДС'!H186</f>
        <v>0</v>
      </c>
      <c r="F75" s="214">
        <f>'Бланк заказа с НДС'!I186</f>
        <v>0</v>
      </c>
      <c r="G75" s="214">
        <f>'Бланк заказа с НДС'!K186</f>
        <v>0</v>
      </c>
      <c r="H75" s="214">
        <f>'Бланк заказа с НДС'!L186</f>
        <v>0</v>
      </c>
      <c r="I75" s="215">
        <f>'Бланк заказа с НДС'!N186/1.22</f>
        <v>0</v>
      </c>
      <c r="J75" s="215">
        <f>'Бланк заказа с НДС'!N186</f>
        <v>0</v>
      </c>
      <c r="K75" s="215">
        <f t="shared" ref="K75:L77" si="5">J75*1.1</f>
        <v>0</v>
      </c>
      <c r="L75" s="215">
        <f t="shared" si="5"/>
        <v>0</v>
      </c>
      <c r="M75" s="216">
        <f t="shared" si="3"/>
        <v>0</v>
      </c>
      <c r="N75" s="43"/>
      <c r="O75" s="43"/>
      <c r="P75" s="52"/>
      <c r="Q75" s="52"/>
      <c r="R75" s="52"/>
    </row>
    <row r="76" spans="1:18" s="52" customFormat="1" ht="15.75" x14ac:dyDescent="0.2">
      <c r="A76" s="122">
        <f>_xlfn.AGGREGATE(3,3,$B$11:B76)</f>
        <v>63</v>
      </c>
      <c r="B76" s="123" t="str">
        <f>'Бланк заказа с НДС'!B188</f>
        <v>ТЛТ00018666</v>
      </c>
      <c r="C76" s="123" t="str">
        <f>'Бланк заказа с НДС'!F188</f>
        <v>906-719</v>
      </c>
      <c r="D76" s="123">
        <f>'Бланк заказа с НДС'!G188</f>
        <v>8450076671</v>
      </c>
      <c r="E76" s="123" t="str">
        <f>'Бланк заказа с НДС'!H188</f>
        <v>з</v>
      </c>
      <c r="F76" s="123">
        <f>'Бланк заказа с НДС'!I188</f>
        <v>4650017903922</v>
      </c>
      <c r="G76" s="123" t="str">
        <f>'Бланк заказа с НДС'!K188</f>
        <v>906-719</v>
      </c>
      <c r="H76" s="123" t="str">
        <f>'Бланк заказа с НДС'!L188</f>
        <v>906-719 Цилиндр заднего тормоза Lada Vesta 8450076671</v>
      </c>
      <c r="I76" s="124">
        <f>'Бланк заказа с НДС'!N188/1.22</f>
        <v>380</v>
      </c>
      <c r="J76" s="124">
        <f>'Бланк заказа с НДС'!N188</f>
        <v>463.6</v>
      </c>
      <c r="K76" s="124">
        <f t="shared" si="5"/>
        <v>509.96000000000009</v>
      </c>
      <c r="L76" s="124">
        <f t="shared" si="5"/>
        <v>560.95600000000013</v>
      </c>
      <c r="M76" s="124">
        <f t="shared" si="3"/>
        <v>757.29060000000027</v>
      </c>
      <c r="N76" s="43"/>
      <c r="O76" s="43"/>
    </row>
    <row r="77" spans="1:18" s="117" customFormat="1" ht="15.75" x14ac:dyDescent="0.2">
      <c r="A77" s="213">
        <f>_xlfn.AGGREGATE(3,3,$B$11:B77)</f>
        <v>63</v>
      </c>
      <c r="B77" s="214"/>
      <c r="C77" s="214" t="str">
        <f>'Бланк заказа с НДС'!F196</f>
        <v>GENERAL MOTORS</v>
      </c>
      <c r="D77" s="214">
        <f>'Бланк заказа с НДС'!G196</f>
        <v>0</v>
      </c>
      <c r="E77" s="214">
        <f>'Бланк заказа с НДС'!H196</f>
        <v>0</v>
      </c>
      <c r="F77" s="214">
        <f>'Бланк заказа с НДС'!I196</f>
        <v>0</v>
      </c>
      <c r="G77" s="214">
        <f>'Бланк заказа с НДС'!K196</f>
        <v>0</v>
      </c>
      <c r="H77" s="214">
        <f>'Бланк заказа с НДС'!L196</f>
        <v>0</v>
      </c>
      <c r="I77" s="215">
        <f>'Бланк заказа с НДС'!N196/1.22</f>
        <v>0</v>
      </c>
      <c r="J77" s="215">
        <f>'Бланк заказа с НДС'!N196</f>
        <v>0</v>
      </c>
      <c r="K77" s="215">
        <f t="shared" si="5"/>
        <v>0</v>
      </c>
      <c r="L77" s="215">
        <f t="shared" si="5"/>
        <v>0</v>
      </c>
      <c r="M77" s="216">
        <f t="shared" si="3"/>
        <v>0</v>
      </c>
      <c r="N77" s="43"/>
      <c r="O77" s="43"/>
      <c r="P77" s="52"/>
      <c r="Q77" s="52"/>
      <c r="R77" s="52"/>
    </row>
    <row r="78" spans="1:18" s="117" customFormat="1" ht="15.75" x14ac:dyDescent="0.2">
      <c r="A78" s="213">
        <f>_xlfn.AGGREGATE(3,3,$B$11:B78)</f>
        <v>63</v>
      </c>
      <c r="B78" s="214"/>
      <c r="C78" s="214" t="str">
        <f>'Бланк заказа с НДС'!F219</f>
        <v>FORD FOCUS 1</v>
      </c>
      <c r="D78" s="214">
        <f>'Бланк заказа с НДС'!G219</f>
        <v>0</v>
      </c>
      <c r="E78" s="214">
        <f>'Бланк заказа с НДС'!H219</f>
        <v>0</v>
      </c>
      <c r="F78" s="214">
        <f>'Бланк заказа с НДС'!I219</f>
        <v>0</v>
      </c>
      <c r="G78" s="214">
        <f>'Бланк заказа с НДС'!K219</f>
        <v>0</v>
      </c>
      <c r="H78" s="214">
        <f>'Бланк заказа с НДС'!L219</f>
        <v>0</v>
      </c>
      <c r="I78" s="215">
        <f>'Бланк заказа с НДС'!N219/1.22</f>
        <v>0</v>
      </c>
      <c r="J78" s="215">
        <f>'Бланк заказа с НДС'!N219</f>
        <v>0</v>
      </c>
      <c r="K78" s="215">
        <f t="shared" ref="K78:L80" si="6">J78*1.1</f>
        <v>0</v>
      </c>
      <c r="L78" s="215">
        <f t="shared" si="6"/>
        <v>0</v>
      </c>
      <c r="M78" s="216">
        <f t="shared" ref="M78:M83" si="7">L78*1.35</f>
        <v>0</v>
      </c>
      <c r="N78" s="43"/>
      <c r="O78" s="43"/>
      <c r="P78" s="52"/>
      <c r="Q78" s="52"/>
      <c r="R78" s="52"/>
    </row>
    <row r="79" spans="1:18" s="117" customFormat="1" ht="15.75" x14ac:dyDescent="0.2">
      <c r="A79" s="213">
        <f>_xlfn.AGGREGATE(3,3,$B$11:B79)</f>
        <v>63</v>
      </c>
      <c r="B79" s="214"/>
      <c r="C79" s="214" t="str">
        <f>'Бланк заказа с НДС'!F221</f>
        <v>FORD FOCUS II, III</v>
      </c>
      <c r="D79" s="214">
        <f>'Бланк заказа с НДС'!G221</f>
        <v>0</v>
      </c>
      <c r="E79" s="214">
        <f>'Бланк заказа с НДС'!H221</f>
        <v>0</v>
      </c>
      <c r="F79" s="214">
        <f>'Бланк заказа с НДС'!I221</f>
        <v>0</v>
      </c>
      <c r="G79" s="214">
        <f>'Бланк заказа с НДС'!K221</f>
        <v>0</v>
      </c>
      <c r="H79" s="214">
        <f>'Бланк заказа с НДС'!L221</f>
        <v>0</v>
      </c>
      <c r="I79" s="215">
        <f>'Бланк заказа с НДС'!N221/1.22</f>
        <v>0</v>
      </c>
      <c r="J79" s="215">
        <f>'Бланк заказа с НДС'!N221</f>
        <v>0</v>
      </c>
      <c r="K79" s="215">
        <f t="shared" si="6"/>
        <v>0</v>
      </c>
      <c r="L79" s="215">
        <f t="shared" si="6"/>
        <v>0</v>
      </c>
      <c r="M79" s="216">
        <f t="shared" si="7"/>
        <v>0</v>
      </c>
      <c r="N79" s="43"/>
      <c r="O79" s="43"/>
      <c r="P79" s="52"/>
      <c r="Q79" s="52"/>
      <c r="R79" s="52"/>
    </row>
    <row r="80" spans="1:18" s="117" customFormat="1" ht="15.75" x14ac:dyDescent="0.2">
      <c r="A80" s="213">
        <f>_xlfn.AGGREGATE(3,3,$B$11:B80)</f>
        <v>63</v>
      </c>
      <c r="B80" s="214"/>
      <c r="C80" s="214" t="str">
        <f>'Бланк заказа с НДС'!F231</f>
        <v xml:space="preserve">RENAULT </v>
      </c>
      <c r="D80" s="214">
        <f>'Бланк заказа с НДС'!G231</f>
        <v>0</v>
      </c>
      <c r="E80" s="214">
        <f>'Бланк заказа с НДС'!H231</f>
        <v>0</v>
      </c>
      <c r="F80" s="214">
        <f>'Бланк заказа с НДС'!I231</f>
        <v>0</v>
      </c>
      <c r="G80" s="214">
        <f>'Бланк заказа с НДС'!K231</f>
        <v>0</v>
      </c>
      <c r="H80" s="214">
        <f>'Бланк заказа с НДС'!L231</f>
        <v>0</v>
      </c>
      <c r="I80" s="215">
        <f>'Бланк заказа с НДС'!N231/1.22</f>
        <v>0</v>
      </c>
      <c r="J80" s="215">
        <f>'Бланк заказа с НДС'!N231</f>
        <v>0</v>
      </c>
      <c r="K80" s="215">
        <f t="shared" si="6"/>
        <v>0</v>
      </c>
      <c r="L80" s="215">
        <f t="shared" si="6"/>
        <v>0</v>
      </c>
      <c r="M80" s="216">
        <f t="shared" si="7"/>
        <v>0</v>
      </c>
      <c r="N80" s="43"/>
      <c r="O80" s="43"/>
      <c r="P80" s="52"/>
      <c r="Q80" s="52"/>
      <c r="R80" s="52"/>
    </row>
    <row r="81" spans="1:18" s="117" customFormat="1" ht="15.75" x14ac:dyDescent="0.2">
      <c r="A81" s="213">
        <f>_xlfn.AGGREGATE(3,3,$B$11:B81)</f>
        <v>63</v>
      </c>
      <c r="B81" s="214"/>
      <c r="C81" s="214" t="str">
        <f>'Бланк заказа с НДС'!F250</f>
        <v>Lada Largus</v>
      </c>
      <c r="D81" s="214">
        <f>'Бланк заказа с НДС'!G250</f>
        <v>0</v>
      </c>
      <c r="E81" s="214">
        <f>'Бланк заказа с НДС'!H250</f>
        <v>0</v>
      </c>
      <c r="F81" s="214">
        <f>'Бланк заказа с НДС'!I250</f>
        <v>0</v>
      </c>
      <c r="G81" s="214">
        <f>'Бланк заказа с НДС'!K250</f>
        <v>0</v>
      </c>
      <c r="H81" s="214">
        <f>'Бланк заказа с НДС'!L250</f>
        <v>0</v>
      </c>
      <c r="I81" s="215">
        <f>'Бланк заказа с НДС'!N250/1.22</f>
        <v>0</v>
      </c>
      <c r="J81" s="215">
        <f>'Бланк заказа с НДС'!N250</f>
        <v>0</v>
      </c>
      <c r="K81" s="215">
        <f t="shared" ref="K81:L83" si="8">J81*1.1</f>
        <v>0</v>
      </c>
      <c r="L81" s="215">
        <f t="shared" si="8"/>
        <v>0</v>
      </c>
      <c r="M81" s="216">
        <f t="shared" si="7"/>
        <v>0</v>
      </c>
      <c r="N81" s="43"/>
      <c r="O81" s="43"/>
      <c r="P81" s="52"/>
      <c r="Q81" s="52"/>
      <c r="R81" s="52"/>
    </row>
    <row r="82" spans="1:18" s="117" customFormat="1" ht="15.75" x14ac:dyDescent="0.2">
      <c r="A82" s="213">
        <f>_xlfn.AGGREGATE(3,3,$B$11:B82)</f>
        <v>63</v>
      </c>
      <c r="B82" s="214"/>
      <c r="C82" s="214" t="str">
        <f>'Бланк заказа с НДС'!F254</f>
        <v>VW Polo, Skoda Rapid</v>
      </c>
      <c r="D82" s="214">
        <f>'Бланк заказа с НДС'!G254</f>
        <v>0</v>
      </c>
      <c r="E82" s="214">
        <f>'Бланк заказа с НДС'!H254</f>
        <v>0</v>
      </c>
      <c r="F82" s="214">
        <f>'Бланк заказа с НДС'!I254</f>
        <v>0</v>
      </c>
      <c r="G82" s="214">
        <f>'Бланк заказа с НДС'!K254</f>
        <v>0</v>
      </c>
      <c r="H82" s="214">
        <f>'Бланк заказа с НДС'!L254</f>
        <v>0</v>
      </c>
      <c r="I82" s="215">
        <f>'Бланк заказа с НДС'!N254/1.22</f>
        <v>0</v>
      </c>
      <c r="J82" s="215">
        <f>'Бланк заказа с НДС'!N254</f>
        <v>0</v>
      </c>
      <c r="K82" s="215">
        <f t="shared" si="8"/>
        <v>0</v>
      </c>
      <c r="L82" s="215">
        <f t="shared" si="8"/>
        <v>0</v>
      </c>
      <c r="M82" s="216">
        <f t="shared" si="7"/>
        <v>0</v>
      </c>
      <c r="N82" s="43"/>
      <c r="O82" s="43"/>
      <c r="P82" s="52"/>
      <c r="Q82" s="52"/>
      <c r="R82" s="52"/>
    </row>
    <row r="83" spans="1:18" s="117" customFormat="1" ht="31.5" x14ac:dyDescent="0.2">
      <c r="A83" s="213">
        <f>_xlfn.AGGREGATE(3,3,$B$11:B83)</f>
        <v>63</v>
      </c>
      <c r="B83" s="214"/>
      <c r="C83" s="214" t="str">
        <f>'Бланк заказа с НДС'!F261</f>
        <v>Skoda Octavia III (5E3), VW Tiguan (AD1)</v>
      </c>
      <c r="D83" s="214">
        <f>'Бланк заказа с НДС'!G261</f>
        <v>0</v>
      </c>
      <c r="E83" s="214">
        <f>'Бланк заказа с НДС'!H261</f>
        <v>0</v>
      </c>
      <c r="F83" s="214">
        <f>'Бланк заказа с НДС'!I261</f>
        <v>0</v>
      </c>
      <c r="G83" s="214">
        <f>'Бланк заказа с НДС'!K261</f>
        <v>0</v>
      </c>
      <c r="H83" s="214">
        <f>'Бланк заказа с НДС'!L261</f>
        <v>0</v>
      </c>
      <c r="I83" s="215">
        <f>'Бланк заказа с НДС'!N261/1.22</f>
        <v>0</v>
      </c>
      <c r="J83" s="215">
        <f>'Бланк заказа с НДС'!N261</f>
        <v>0</v>
      </c>
      <c r="K83" s="215">
        <f t="shared" si="8"/>
        <v>0</v>
      </c>
      <c r="L83" s="215">
        <f t="shared" si="8"/>
        <v>0</v>
      </c>
      <c r="M83" s="216">
        <f t="shared" si="7"/>
        <v>0</v>
      </c>
      <c r="N83" s="43"/>
      <c r="O83" s="43"/>
      <c r="P83" s="52"/>
      <c r="Q83" s="52"/>
      <c r="R83" s="52"/>
    </row>
    <row r="84" spans="1:18" s="117" customFormat="1" ht="15.75" x14ac:dyDescent="0.2">
      <c r="A84" s="213">
        <f>_xlfn.AGGREGATE(3,3,$B$11:B84)</f>
        <v>63</v>
      </c>
      <c r="B84" s="214"/>
      <c r="C84" s="214" t="str">
        <f>'Бланк заказа с НДС'!F268</f>
        <v>Hyundai Accent</v>
      </c>
      <c r="D84" s="214">
        <f>'Бланк заказа с НДС'!G268</f>
        <v>0</v>
      </c>
      <c r="E84" s="214">
        <f>'Бланк заказа с НДС'!H268</f>
        <v>0</v>
      </c>
      <c r="F84" s="214">
        <f>'Бланк заказа с НДС'!I268</f>
        <v>0</v>
      </c>
      <c r="G84" s="214">
        <f>'Бланк заказа с НДС'!K268</f>
        <v>0</v>
      </c>
      <c r="H84" s="214">
        <f>'Бланк заказа с НДС'!L268</f>
        <v>0</v>
      </c>
      <c r="I84" s="215">
        <f>'Бланк заказа с НДС'!N268/1.22</f>
        <v>0</v>
      </c>
      <c r="J84" s="215">
        <f>'Бланк заказа с НДС'!N268</f>
        <v>0</v>
      </c>
      <c r="K84" s="215">
        <f t="shared" ref="K84:L85" si="9">J84*1.1</f>
        <v>0</v>
      </c>
      <c r="L84" s="215">
        <f t="shared" si="9"/>
        <v>0</v>
      </c>
      <c r="M84" s="216">
        <f t="shared" ref="M84:M93" si="10">L84*1.35</f>
        <v>0</v>
      </c>
      <c r="N84" s="43"/>
      <c r="O84" s="43"/>
      <c r="P84" s="52"/>
      <c r="Q84" s="52"/>
      <c r="R84" s="52"/>
    </row>
    <row r="85" spans="1:18" s="117" customFormat="1" ht="31.5" x14ac:dyDescent="0.2">
      <c r="A85" s="213">
        <f>_xlfn.AGGREGATE(3,3,$B$11:B85)</f>
        <v>63</v>
      </c>
      <c r="B85" s="214"/>
      <c r="C85" s="214" t="str">
        <f>'Бланк заказа с НДС'!F271</f>
        <v>Hyundai Solaris, KIA Rio III, IV</v>
      </c>
      <c r="D85" s="214">
        <f>'Бланк заказа с НДС'!G271</f>
        <v>0</v>
      </c>
      <c r="E85" s="214">
        <f>'Бланк заказа с НДС'!H271</f>
        <v>0</v>
      </c>
      <c r="F85" s="214">
        <f>'Бланк заказа с НДС'!I271</f>
        <v>0</v>
      </c>
      <c r="G85" s="214">
        <f>'Бланк заказа с НДС'!K271</f>
        <v>0</v>
      </c>
      <c r="H85" s="214">
        <f>'Бланк заказа с НДС'!L271</f>
        <v>0</v>
      </c>
      <c r="I85" s="215">
        <f>'Бланк заказа с НДС'!N271/1.22</f>
        <v>0</v>
      </c>
      <c r="J85" s="215">
        <f>'Бланк заказа с НДС'!N271</f>
        <v>0</v>
      </c>
      <c r="K85" s="215">
        <f t="shared" si="9"/>
        <v>0</v>
      </c>
      <c r="L85" s="215">
        <f t="shared" si="9"/>
        <v>0</v>
      </c>
      <c r="M85" s="216">
        <f t="shared" si="10"/>
        <v>0</v>
      </c>
      <c r="N85" s="43"/>
      <c r="O85" s="43"/>
      <c r="P85" s="52"/>
      <c r="Q85" s="52"/>
      <c r="R85" s="52"/>
    </row>
    <row r="86" spans="1:18" s="117" customFormat="1" ht="15.75" x14ac:dyDescent="0.2">
      <c r="A86" s="213">
        <f>_xlfn.AGGREGATE(3,3,$B$11:B86)</f>
        <v>63</v>
      </c>
      <c r="B86" s="214"/>
      <c r="C86" s="214" t="str">
        <f>'Бланк заказа с НДС'!F282</f>
        <v>KIA Spectra</v>
      </c>
      <c r="D86" s="214">
        <f>'Бланк заказа с НДС'!G282</f>
        <v>0</v>
      </c>
      <c r="E86" s="214">
        <f>'Бланк заказа с НДС'!H282</f>
        <v>0</v>
      </c>
      <c r="F86" s="214">
        <f>'Бланк заказа с НДС'!I282</f>
        <v>0</v>
      </c>
      <c r="G86" s="214">
        <f>'Бланк заказа с НДС'!K282</f>
        <v>0</v>
      </c>
      <c r="H86" s="214">
        <f>'Бланк заказа с НДС'!L282</f>
        <v>0</v>
      </c>
      <c r="I86" s="215">
        <f>'Бланк заказа с НДС'!N282/1.22</f>
        <v>0</v>
      </c>
      <c r="J86" s="215">
        <f>'Бланк заказа с НДС'!N282</f>
        <v>0</v>
      </c>
      <c r="K86" s="215">
        <f t="shared" ref="K86:L89" si="11">J86*1.1</f>
        <v>0</v>
      </c>
      <c r="L86" s="215">
        <f t="shared" si="11"/>
        <v>0</v>
      </c>
      <c r="M86" s="216">
        <f t="shared" si="10"/>
        <v>0</v>
      </c>
      <c r="N86" s="43"/>
      <c r="O86" s="43"/>
      <c r="P86" s="52"/>
      <c r="Q86" s="52"/>
      <c r="R86" s="52"/>
    </row>
    <row r="87" spans="1:18" s="117" customFormat="1" ht="15.75" x14ac:dyDescent="0.2">
      <c r="A87" s="213">
        <f>_xlfn.AGGREGATE(3,3,$B$11:B87)</f>
        <v>63</v>
      </c>
      <c r="B87" s="214"/>
      <c r="C87" s="214" t="str">
        <f>'Бланк заказа с НДС'!F286</f>
        <v>KIA Rio II (2005-2011)</v>
      </c>
      <c r="D87" s="214">
        <f>'Бланк заказа с НДС'!G286</f>
        <v>0</v>
      </c>
      <c r="E87" s="214">
        <f>'Бланк заказа с НДС'!H286</f>
        <v>0</v>
      </c>
      <c r="F87" s="214">
        <f>'Бланк заказа с НДС'!I286</f>
        <v>0</v>
      </c>
      <c r="G87" s="214">
        <f>'Бланк заказа с НДС'!K286</f>
        <v>0</v>
      </c>
      <c r="H87" s="214">
        <f>'Бланк заказа с НДС'!L286</f>
        <v>0</v>
      </c>
      <c r="I87" s="215">
        <f>'Бланк заказа с НДС'!N286/1.22</f>
        <v>0</v>
      </c>
      <c r="J87" s="215">
        <f>'Бланк заказа с НДС'!N286</f>
        <v>0</v>
      </c>
      <c r="K87" s="215">
        <f t="shared" si="11"/>
        <v>0</v>
      </c>
      <c r="L87" s="215">
        <f t="shared" si="11"/>
        <v>0</v>
      </c>
      <c r="M87" s="216">
        <f t="shared" si="10"/>
        <v>0</v>
      </c>
      <c r="N87" s="43"/>
      <c r="O87" s="43"/>
      <c r="P87" s="52"/>
      <c r="Q87" s="52"/>
      <c r="R87" s="52"/>
    </row>
    <row r="88" spans="1:18" s="117" customFormat="1" ht="15.75" x14ac:dyDescent="0.2">
      <c r="A88" s="213">
        <f>_xlfn.AGGREGATE(3,3,$B$11:B88)</f>
        <v>63</v>
      </c>
      <c r="B88" s="214"/>
      <c r="C88" s="214" t="str">
        <f>'Бланк заказа с НДС'!F289</f>
        <v>KIA Ceed (ED) (2007-2012)</v>
      </c>
      <c r="D88" s="214">
        <f>'Бланк заказа с НДС'!G289</f>
        <v>0</v>
      </c>
      <c r="E88" s="214">
        <f>'Бланк заказа с НДС'!H289</f>
        <v>0</v>
      </c>
      <c r="F88" s="214">
        <f>'Бланк заказа с НДС'!I289</f>
        <v>0</v>
      </c>
      <c r="G88" s="214">
        <f>'Бланк заказа с НДС'!K289</f>
        <v>0</v>
      </c>
      <c r="H88" s="214">
        <f>'Бланк заказа с НДС'!L289</f>
        <v>0</v>
      </c>
      <c r="I88" s="215">
        <f>'Бланк заказа с НДС'!N289/1.22</f>
        <v>0</v>
      </c>
      <c r="J88" s="215">
        <f>'Бланк заказа с НДС'!N289</f>
        <v>0</v>
      </c>
      <c r="K88" s="215">
        <f t="shared" si="11"/>
        <v>0</v>
      </c>
      <c r="L88" s="215">
        <f t="shared" si="11"/>
        <v>0</v>
      </c>
      <c r="M88" s="216">
        <f t="shared" si="10"/>
        <v>0</v>
      </c>
      <c r="N88" s="43"/>
      <c r="O88" s="43"/>
      <c r="P88" s="52"/>
      <c r="Q88" s="52"/>
      <c r="R88" s="52"/>
    </row>
    <row r="89" spans="1:18" s="117" customFormat="1" ht="15.75" x14ac:dyDescent="0.2">
      <c r="A89" s="213">
        <f>_xlfn.AGGREGATE(3,3,$B$11:B89)</f>
        <v>63</v>
      </c>
      <c r="B89" s="214"/>
      <c r="C89" s="214" t="str">
        <f>'Бланк заказа с НДС'!F293</f>
        <v>KIA Ceed (JD) (2012-2018)</v>
      </c>
      <c r="D89" s="214">
        <f>'Бланк заказа с НДС'!G293</f>
        <v>0</v>
      </c>
      <c r="E89" s="214">
        <f>'Бланк заказа с НДС'!H293</f>
        <v>0</v>
      </c>
      <c r="F89" s="214">
        <f>'Бланк заказа с НДС'!I293</f>
        <v>0</v>
      </c>
      <c r="G89" s="214">
        <f>'Бланк заказа с НДС'!K293</f>
        <v>0</v>
      </c>
      <c r="H89" s="214">
        <f>'Бланк заказа с НДС'!L293</f>
        <v>0</v>
      </c>
      <c r="I89" s="215">
        <f>'Бланк заказа с НДС'!N293/1.22</f>
        <v>0</v>
      </c>
      <c r="J89" s="215">
        <f>'Бланк заказа с НДС'!N293</f>
        <v>0</v>
      </c>
      <c r="K89" s="215">
        <f t="shared" si="11"/>
        <v>0</v>
      </c>
      <c r="L89" s="215">
        <f t="shared" si="11"/>
        <v>0</v>
      </c>
      <c r="M89" s="216">
        <f t="shared" si="10"/>
        <v>0</v>
      </c>
      <c r="N89" s="43"/>
      <c r="O89" s="43"/>
      <c r="P89" s="52"/>
      <c r="Q89" s="52"/>
      <c r="R89" s="52"/>
    </row>
    <row r="90" spans="1:18" s="117" customFormat="1" ht="31.5" x14ac:dyDescent="0.2">
      <c r="A90" s="213">
        <f>_xlfn.AGGREGATE(3,3,$B$11:B90)</f>
        <v>63</v>
      </c>
      <c r="B90" s="214"/>
      <c r="C90" s="214" t="str">
        <f>'Бланк заказа с НДС'!F298</f>
        <v>KIA Sportage (SL), Hyundai iX35 (LM) (2009-2015)</v>
      </c>
      <c r="D90" s="214">
        <f>'Бланк заказа с НДС'!G298</f>
        <v>0</v>
      </c>
      <c r="E90" s="214">
        <f>'Бланк заказа с НДС'!H298</f>
        <v>0</v>
      </c>
      <c r="F90" s="214">
        <f>'Бланк заказа с НДС'!I298</f>
        <v>0</v>
      </c>
      <c r="G90" s="214">
        <f>'Бланк заказа с НДС'!K298</f>
        <v>0</v>
      </c>
      <c r="H90" s="214">
        <f>'Бланк заказа с НДС'!L298</f>
        <v>0</v>
      </c>
      <c r="I90" s="215">
        <f>'Бланк заказа с НДС'!N298/1.22</f>
        <v>0</v>
      </c>
      <c r="J90" s="215">
        <f>'Бланк заказа с НДС'!N298</f>
        <v>0</v>
      </c>
      <c r="K90" s="215">
        <f t="shared" ref="K90:L91" si="12">J90*1.1</f>
        <v>0</v>
      </c>
      <c r="L90" s="215">
        <f t="shared" si="12"/>
        <v>0</v>
      </c>
      <c r="M90" s="216">
        <f t="shared" si="10"/>
        <v>0</v>
      </c>
      <c r="N90" s="43"/>
      <c r="O90" s="43"/>
      <c r="P90" s="52"/>
      <c r="Q90" s="52"/>
      <c r="R90" s="52"/>
    </row>
    <row r="91" spans="1:18" s="117" customFormat="1" ht="31.5" x14ac:dyDescent="0.2">
      <c r="A91" s="213">
        <f>_xlfn.AGGREGATE(3,3,$B$11:B91)</f>
        <v>63</v>
      </c>
      <c r="B91" s="214"/>
      <c r="C91" s="214" t="str">
        <f>'Бланк заказа с НДС'!F304</f>
        <v>KIA Optima (JF), Sonata VII(LF) 2015-2019</v>
      </c>
      <c r="D91" s="214">
        <f>'Бланк заказа с НДС'!G304</f>
        <v>0</v>
      </c>
      <c r="E91" s="214">
        <f>'Бланк заказа с НДС'!H304</f>
        <v>0</v>
      </c>
      <c r="F91" s="214">
        <f>'Бланк заказа с НДС'!I304</f>
        <v>0</v>
      </c>
      <c r="G91" s="214">
        <f>'Бланк заказа с НДС'!K304</f>
        <v>0</v>
      </c>
      <c r="H91" s="214">
        <f>'Бланк заказа с НДС'!L304</f>
        <v>0</v>
      </c>
      <c r="I91" s="215">
        <f>'Бланк заказа с НДС'!N304/1.22</f>
        <v>0</v>
      </c>
      <c r="J91" s="215">
        <f>'Бланк заказа с НДС'!N304</f>
        <v>0</v>
      </c>
      <c r="K91" s="215">
        <f t="shared" si="12"/>
        <v>0</v>
      </c>
      <c r="L91" s="215">
        <f t="shared" si="12"/>
        <v>0</v>
      </c>
      <c r="M91" s="216">
        <f t="shared" si="10"/>
        <v>0</v>
      </c>
      <c r="N91" s="43"/>
      <c r="O91" s="43"/>
      <c r="P91" s="52"/>
      <c r="Q91" s="52"/>
      <c r="R91" s="52"/>
    </row>
    <row r="92" spans="1:18" s="117" customFormat="1" ht="15.75" x14ac:dyDescent="0.2">
      <c r="A92" s="213">
        <f>_xlfn.AGGREGATE(3,3,$B$11:B92)</f>
        <v>63</v>
      </c>
      <c r="B92" s="214"/>
      <c r="C92" s="214" t="str">
        <f>'Бланк заказа с НДС'!F314</f>
        <v xml:space="preserve">ИНОМАРКА </v>
      </c>
      <c r="D92" s="214">
        <f>'Бланк заказа с НДС'!G314</f>
        <v>0</v>
      </c>
      <c r="E92" s="214">
        <f>'Бланк заказа с НДС'!H314</f>
        <v>0</v>
      </c>
      <c r="F92" s="214">
        <f>'Бланк заказа с НДС'!I314</f>
        <v>0</v>
      </c>
      <c r="G92" s="214">
        <f>'Бланк заказа с НДС'!K314</f>
        <v>0</v>
      </c>
      <c r="H92" s="214">
        <f>'Бланк заказа с НДС'!L314</f>
        <v>0</v>
      </c>
      <c r="I92" s="215">
        <f>'Бланк заказа с НДС'!N314/1.22</f>
        <v>0</v>
      </c>
      <c r="J92" s="215">
        <f>'Бланк заказа с НДС'!N314</f>
        <v>0</v>
      </c>
      <c r="K92" s="215">
        <f t="shared" ref="K92:L93" si="13">J92*1.1</f>
        <v>0</v>
      </c>
      <c r="L92" s="215">
        <f t="shared" si="13"/>
        <v>0</v>
      </c>
      <c r="M92" s="216">
        <f t="shared" si="10"/>
        <v>0</v>
      </c>
      <c r="N92" s="43"/>
      <c r="O92" s="43"/>
      <c r="P92" s="52"/>
      <c r="Q92" s="52"/>
      <c r="R92" s="52"/>
    </row>
    <row r="93" spans="1:18" s="117" customFormat="1" ht="15.75" x14ac:dyDescent="0.2">
      <c r="A93" s="213">
        <f>_xlfn.AGGREGATE(3,3,$B$11:B93)</f>
        <v>63</v>
      </c>
      <c r="B93" s="214"/>
      <c r="C93" s="214" t="str">
        <f>'Бланк заказа с НДС'!F326</f>
        <v>FORD TRANZIT</v>
      </c>
      <c r="D93" s="214">
        <f>'Бланк заказа с НДС'!G326</f>
        <v>0</v>
      </c>
      <c r="E93" s="214">
        <f>'Бланк заказа с НДС'!H326</f>
        <v>0</v>
      </c>
      <c r="F93" s="214">
        <f>'Бланк заказа с НДС'!I326</f>
        <v>0</v>
      </c>
      <c r="G93" s="214">
        <f>'Бланк заказа с НДС'!K326</f>
        <v>0</v>
      </c>
      <c r="H93" s="214">
        <f>'Бланк заказа с НДС'!L326</f>
        <v>0</v>
      </c>
      <c r="I93" s="215">
        <f>'Бланк заказа с НДС'!N326/1.22</f>
        <v>0</v>
      </c>
      <c r="J93" s="215">
        <f>'Бланк заказа с НДС'!N326</f>
        <v>0</v>
      </c>
      <c r="K93" s="215">
        <f t="shared" si="13"/>
        <v>0</v>
      </c>
      <c r="L93" s="215">
        <f t="shared" si="13"/>
        <v>0</v>
      </c>
      <c r="M93" s="216">
        <f t="shared" si="10"/>
        <v>0</v>
      </c>
      <c r="N93" s="43"/>
      <c r="O93" s="43"/>
      <c r="P93" s="52"/>
      <c r="Q93" s="52"/>
      <c r="R93" s="52"/>
    </row>
    <row r="94" spans="1:18" s="117" customFormat="1" ht="47.25" x14ac:dyDescent="0.2">
      <c r="A94" s="213">
        <f>_xlfn.AGGREGATE(3,3,$B$11:B94)</f>
        <v>63</v>
      </c>
      <c r="B94" s="214"/>
      <c r="C94" s="214" t="str">
        <f>'Бланк заказа с НДС'!F332</f>
        <v>FIAT  DUCATO, PEUGEOT BOXER, CITROEN JUMPER</v>
      </c>
      <c r="D94" s="214">
        <f>'Бланк заказа с НДС'!G332</f>
        <v>0</v>
      </c>
      <c r="E94" s="214">
        <f>'Бланк заказа с НДС'!H332</f>
        <v>0</v>
      </c>
      <c r="F94" s="214">
        <f>'Бланк заказа с НДС'!I332</f>
        <v>0</v>
      </c>
      <c r="G94" s="214">
        <f>'Бланк заказа с НДС'!K332</f>
        <v>0</v>
      </c>
      <c r="H94" s="214">
        <f>'Бланк заказа с НДС'!L332</f>
        <v>0</v>
      </c>
      <c r="I94" s="215">
        <f>'Бланк заказа с НДС'!N332/1.22</f>
        <v>0</v>
      </c>
      <c r="J94" s="215">
        <f>'Бланк заказа с НДС'!N332</f>
        <v>0</v>
      </c>
      <c r="K94" s="215">
        <f t="shared" ref="K94:L95" si="14">J94*1.1</f>
        <v>0</v>
      </c>
      <c r="L94" s="215">
        <f t="shared" si="14"/>
        <v>0</v>
      </c>
      <c r="M94" s="216">
        <f t="shared" ref="M94:M95" si="15">L94*1.35</f>
        <v>0</v>
      </c>
      <c r="N94" s="43"/>
      <c r="O94" s="43"/>
      <c r="P94" s="52"/>
      <c r="Q94" s="52"/>
      <c r="R94" s="52"/>
    </row>
    <row r="95" spans="1:18" s="117" customFormat="1" ht="15.75" x14ac:dyDescent="0.2">
      <c r="A95" s="213">
        <f>_xlfn.AGGREGATE(3,3,$B$11:B95)</f>
        <v>63</v>
      </c>
      <c r="B95" s="214"/>
      <c r="C95" s="214" t="str">
        <f>'Бланк заказа с НДС'!F337</f>
        <v>ISUZU/Богдан</v>
      </c>
      <c r="D95" s="214">
        <f>'Бланк заказа с НДС'!G337</f>
        <v>0</v>
      </c>
      <c r="E95" s="214">
        <f>'Бланк заказа с НДС'!H337</f>
        <v>0</v>
      </c>
      <c r="F95" s="214">
        <f>'Бланк заказа с НДС'!I337</f>
        <v>0</v>
      </c>
      <c r="G95" s="214">
        <f>'Бланк заказа с НДС'!K337</f>
        <v>0</v>
      </c>
      <c r="H95" s="214">
        <f>'Бланк заказа с НДС'!L337</f>
        <v>0</v>
      </c>
      <c r="I95" s="215">
        <f>'Бланк заказа с НДС'!N337/1.22</f>
        <v>0</v>
      </c>
      <c r="J95" s="215">
        <f>'Бланк заказа с НДС'!N337</f>
        <v>0</v>
      </c>
      <c r="K95" s="215">
        <f t="shared" si="14"/>
        <v>0</v>
      </c>
      <c r="L95" s="215">
        <f t="shared" si="14"/>
        <v>0</v>
      </c>
      <c r="M95" s="216">
        <f t="shared" si="15"/>
        <v>0</v>
      </c>
      <c r="N95" s="43"/>
      <c r="O95" s="43"/>
      <c r="P95" s="52"/>
      <c r="Q95" s="52"/>
      <c r="R95" s="52"/>
    </row>
  </sheetData>
  <autoFilter ref="A10:N95" xr:uid="{00000000-0009-0000-0000-000001000000}"/>
  <conditionalFormatting sqref="H96:H98">
    <cfRule type="expression" dxfId="1" priority="2">
      <formula>#REF!="*"</formula>
    </cfRule>
  </conditionalFormatting>
  <dataValidations count="1">
    <dataValidation allowBlank="1" showInputMessage="1" showErrorMessage="1" errorTitle="Ошибка" error="Введенное значение не соответствует норме упаковки" sqref="M8:M1091" xr:uid="{F7DFA958-4BA5-403B-BE6B-AE459F55F882}">
      <formula1>0</formula1>
      <formula2>0</formula2>
    </dataValidation>
  </dataValidations>
  <pageMargins left="0.32013888888888897" right="0.32013888888888897" top="0.32013888888888897" bottom="0.32013888888888897" header="0.511811023622047" footer="0.511811023622047"/>
  <pageSetup paperSize="9" scale="45" fitToHeight="5" orientation="portrait" useFirstPageNumber="1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72218-E1A3-4C2C-A6AE-89A9FDB27555}">
  <sheetPr>
    <pageSetUpPr fitToPage="1"/>
  </sheetPr>
  <dimension ref="A1:R171"/>
  <sheetViews>
    <sheetView showZeros="0" zoomScale="70" zoomScaleNormal="70" zoomScaleSheetLayoutView="85" workbookViewId="0">
      <selection activeCell="D1" sqref="D1:F1048576"/>
    </sheetView>
  </sheetViews>
  <sheetFormatPr defaultColWidth="1.140625" defaultRowHeight="22.5" x14ac:dyDescent="0.2"/>
  <cols>
    <col min="1" max="1" width="9" style="3" customWidth="1"/>
    <col min="2" max="2" width="18.7109375" style="4" hidden="1" customWidth="1"/>
    <col min="3" max="3" width="29.140625" style="5" customWidth="1"/>
    <col min="4" max="4" width="46" style="6" hidden="1" customWidth="1"/>
    <col min="5" max="5" width="7.140625" style="7" hidden="1" customWidth="1"/>
    <col min="6" max="6" width="21.85546875" style="7" hidden="1" customWidth="1"/>
    <col min="7" max="7" width="17.28515625" style="7" customWidth="1"/>
    <col min="8" max="8" width="86.140625" style="7" customWidth="1"/>
    <col min="9" max="9" width="15.7109375" style="5" customWidth="1"/>
    <col min="10" max="10" width="15.7109375" style="8" customWidth="1"/>
    <col min="11" max="11" width="15.7109375" style="134" customWidth="1"/>
    <col min="12" max="12" width="15.7109375" style="3" customWidth="1"/>
    <col min="13" max="13" width="15.7109375" style="8" customWidth="1"/>
    <col min="14" max="18" width="11" style="2" customWidth="1"/>
    <col min="19" max="16384" width="1.140625" style="2"/>
  </cols>
  <sheetData>
    <row r="1" spans="1:18" ht="30" x14ac:dyDescent="0.2">
      <c r="A1" s="137" t="s">
        <v>1139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5"/>
    </row>
    <row r="7" spans="1:18" ht="45" customHeight="1" x14ac:dyDescent="0.2">
      <c r="C7" s="136" t="s">
        <v>1140</v>
      </c>
      <c r="G7" s="138" t="str">
        <f>'Бланк заказа с НДС'!N4</f>
        <v>Цена с 01.07.2026</v>
      </c>
      <c r="H7" s="138"/>
      <c r="I7" s="138"/>
    </row>
    <row r="8" spans="1:18" s="114" customFormat="1" ht="28.5" customHeight="1" x14ac:dyDescent="0.3">
      <c r="A8" s="126">
        <v>1</v>
      </c>
      <c r="B8" s="126">
        <v>2</v>
      </c>
      <c r="C8" s="126">
        <v>2</v>
      </c>
      <c r="D8" s="126">
        <v>4</v>
      </c>
      <c r="E8" s="126">
        <v>5</v>
      </c>
      <c r="F8" s="126">
        <v>6</v>
      </c>
      <c r="G8" s="126">
        <v>3</v>
      </c>
      <c r="H8" s="126">
        <v>4</v>
      </c>
      <c r="I8" s="126">
        <v>5</v>
      </c>
      <c r="J8" s="126">
        <v>6</v>
      </c>
      <c r="K8" s="126">
        <v>7</v>
      </c>
      <c r="L8" s="126">
        <v>8</v>
      </c>
      <c r="M8" s="126">
        <v>9</v>
      </c>
      <c r="N8" s="23"/>
      <c r="O8" s="23"/>
    </row>
    <row r="9" spans="1:18" s="115" customFormat="1" ht="78.75" customHeight="1" x14ac:dyDescent="0.2">
      <c r="A9" s="127" t="s">
        <v>1</v>
      </c>
      <c r="B9" s="127" t="s">
        <v>2</v>
      </c>
      <c r="C9" s="127" t="s">
        <v>3</v>
      </c>
      <c r="D9" s="127" t="s">
        <v>4</v>
      </c>
      <c r="E9" s="127"/>
      <c r="F9" s="127" t="s">
        <v>5</v>
      </c>
      <c r="G9" s="127" t="s">
        <v>6</v>
      </c>
      <c r="H9" s="127" t="s">
        <v>7</v>
      </c>
      <c r="I9" s="127" t="s">
        <v>1134</v>
      </c>
      <c r="J9" s="127" t="s">
        <v>1135</v>
      </c>
      <c r="K9" s="127" t="s">
        <v>1136</v>
      </c>
      <c r="L9" s="127" t="s">
        <v>1137</v>
      </c>
      <c r="M9" s="127" t="s">
        <v>1138</v>
      </c>
      <c r="N9" s="27"/>
      <c r="O9" s="27"/>
    </row>
    <row r="10" spans="1:18" s="116" customFormat="1" ht="22.5" customHeight="1" x14ac:dyDescent="0.2">
      <c r="A10" s="128"/>
      <c r="B10" s="129"/>
      <c r="C10" s="130"/>
      <c r="D10" s="131"/>
      <c r="E10" s="130"/>
      <c r="F10" s="130"/>
      <c r="G10" s="130"/>
      <c r="H10" s="132"/>
      <c r="I10" s="133"/>
      <c r="J10" s="133"/>
      <c r="K10" s="125"/>
      <c r="L10" s="133"/>
      <c r="M10" s="133"/>
      <c r="N10" s="35"/>
      <c r="O10" s="35"/>
    </row>
    <row r="11" spans="1:18" s="117" customFormat="1" ht="31.5" x14ac:dyDescent="0.2">
      <c r="A11" s="122">
        <f>_xlfn.AGGREGATE(3,3,$B$11:B11)</f>
        <v>1</v>
      </c>
      <c r="B11" s="123" t="str">
        <f>'Бланк заказа с НДС'!B147</f>
        <v>ТЛТ00015106</v>
      </c>
      <c r="C11" s="123" t="str">
        <f>'Бланк заказа с НДС'!F147</f>
        <v>906-653</v>
      </c>
      <c r="D11" s="123">
        <f>'Бланк заказа с НДС'!G147</f>
        <v>7701207677</v>
      </c>
      <c r="E11" s="123" t="str">
        <f>'Бланк заказа с НДС'!H147</f>
        <v>и</v>
      </c>
      <c r="F11" s="123">
        <f>'Бланк заказа с НДС'!I147</f>
        <v>4630017913381</v>
      </c>
      <c r="G11" s="123" t="str">
        <f>'Бланк заказа с НДС'!K147</f>
        <v>906-653</v>
      </c>
      <c r="H11" s="123" t="str">
        <f>'Бланк заказа с НДС'!L147</f>
        <v>906-653 Подшипник передней ступицы c ABS Lada Largus,X-Ray,Renault Logan 7701207677</v>
      </c>
      <c r="I11" s="124">
        <f>'Бланк заказа с НДС'!N147/1.22</f>
        <v>950</v>
      </c>
      <c r="J11" s="124">
        <f>'Бланк заказа с НДС'!N147</f>
        <v>1159</v>
      </c>
      <c r="K11" s="124">
        <f t="shared" ref="K11:L20" si="0">J11*1.1</f>
        <v>1274.9000000000001</v>
      </c>
      <c r="L11" s="124">
        <f t="shared" si="0"/>
        <v>1402.39</v>
      </c>
      <c r="M11" s="124">
        <f t="shared" ref="M11:M32" si="1">L11*1.35</f>
        <v>1893.2265000000002</v>
      </c>
      <c r="N11" s="43"/>
      <c r="O11" s="43"/>
      <c r="P11" s="52"/>
      <c r="Q11" s="52"/>
    </row>
    <row r="12" spans="1:18" s="117" customFormat="1" ht="15.75" x14ac:dyDescent="0.2">
      <c r="A12" s="122">
        <f>_xlfn.AGGREGATE(3,3,$B$11:B12)</f>
        <v>2</v>
      </c>
      <c r="B12" s="123" t="str">
        <f>'Бланк заказа с НДС'!B148</f>
        <v>ТЛТ00015109</v>
      </c>
      <c r="C12" s="123" t="str">
        <f>'Бланк заказа с НДС'!F148</f>
        <v>906-654</v>
      </c>
      <c r="D12" s="123" t="str">
        <f>'Бланк заказа с НДС'!G148</f>
        <v>402107049R</v>
      </c>
      <c r="E12" s="123" t="str">
        <f>'Бланк заказа с НДС'!H148</f>
        <v>и</v>
      </c>
      <c r="F12" s="123">
        <f>'Бланк заказа с НДС'!I148</f>
        <v>4630017913398</v>
      </c>
      <c r="G12" s="123" t="str">
        <f>'Бланк заказа с НДС'!K148</f>
        <v>906-654</v>
      </c>
      <c r="H12" s="123" t="str">
        <f>'Бланк заказа с НДС'!L148</f>
        <v>906-654 Подшипник передней ступицы c ABS Renault Duster</v>
      </c>
      <c r="I12" s="124">
        <f>'Бланк заказа с НДС'!N148/1.22</f>
        <v>980</v>
      </c>
      <c r="J12" s="124">
        <f>'Бланк заказа с НДС'!N148</f>
        <v>1195.5999999999999</v>
      </c>
      <c r="K12" s="124">
        <f t="shared" si="0"/>
        <v>1315.16</v>
      </c>
      <c r="L12" s="124">
        <f t="shared" si="0"/>
        <v>1446.6760000000002</v>
      </c>
      <c r="M12" s="124">
        <f t="shared" si="1"/>
        <v>1953.0126000000002</v>
      </c>
      <c r="N12" s="43"/>
      <c r="O12" s="43"/>
      <c r="P12" s="52"/>
      <c r="Q12" s="52"/>
    </row>
    <row r="13" spans="1:18" s="117" customFormat="1" ht="15.75" x14ac:dyDescent="0.2">
      <c r="A13" s="122">
        <f>_xlfn.AGGREGATE(3,3,$B$11:B13)</f>
        <v>3</v>
      </c>
      <c r="B13" s="123" t="str">
        <f>'Бланк заказа с НДС'!B149</f>
        <v>ТЛТ00015112</v>
      </c>
      <c r="C13" s="123" t="str">
        <f>'Бланк заказа с НДС'!F149</f>
        <v>906-655</v>
      </c>
      <c r="D13" s="123">
        <f>'Бланк заказа с НДС'!G149</f>
        <v>5172002000</v>
      </c>
      <c r="E13" s="123" t="str">
        <f>'Бланк заказа с НДС'!H149</f>
        <v>и</v>
      </c>
      <c r="F13" s="123">
        <f>'Бланк заказа с НДС'!I149</f>
        <v>4630017913404</v>
      </c>
      <c r="G13" s="123" t="str">
        <f>'Бланк заказа с НДС'!K149</f>
        <v>906-655</v>
      </c>
      <c r="H13" s="123" t="str">
        <f>'Бланк заказа с НДС'!L149</f>
        <v>906-655 Подшипник передней ступицы KIA Rio (UB), Hyundai Solaris (RB)</v>
      </c>
      <c r="I13" s="124">
        <f>'Бланк заказа с НДС'!N149/1.22</f>
        <v>460.00000000000006</v>
      </c>
      <c r="J13" s="124">
        <f>'Бланк заказа с НДС'!N149</f>
        <v>561.20000000000005</v>
      </c>
      <c r="K13" s="124">
        <f t="shared" si="0"/>
        <v>617.32000000000005</v>
      </c>
      <c r="L13" s="124">
        <f t="shared" si="0"/>
        <v>679.05200000000013</v>
      </c>
      <c r="M13" s="124">
        <f t="shared" si="1"/>
        <v>916.7202000000002</v>
      </c>
      <c r="N13" s="43"/>
      <c r="O13" s="43"/>
      <c r="P13" s="52"/>
      <c r="Q13" s="52"/>
    </row>
    <row r="14" spans="1:18" s="117" customFormat="1" ht="15.75" x14ac:dyDescent="0.2">
      <c r="A14" s="122">
        <f>_xlfn.AGGREGATE(3,3,$B$11:B14)</f>
        <v>4</v>
      </c>
      <c r="B14" s="123" t="str">
        <f>'Бланк заказа с НДС'!B150</f>
        <v>ТЛТ00015115</v>
      </c>
      <c r="C14" s="123" t="str">
        <f>'Бланк заказа с НДС'!F150</f>
        <v>906-656</v>
      </c>
      <c r="D14" s="123">
        <f>'Бланк заказа с НДС'!G150</f>
        <v>6001547696</v>
      </c>
      <c r="E14" s="123" t="str">
        <f>'Бланк заказа с НДС'!H150</f>
        <v>и</v>
      </c>
      <c r="F14" s="123">
        <f>'Бланк заказа с НДС'!I150</f>
        <v>4630017913411</v>
      </c>
      <c r="G14" s="123" t="str">
        <f>'Бланк заказа с НДС'!K150</f>
        <v>906-656</v>
      </c>
      <c r="H14" s="123" t="str">
        <f>'Бланк заказа с НДС'!L150</f>
        <v>906-656 Подшипник передней ступицы без ABS Lada Vesta,Renault Logan</v>
      </c>
      <c r="I14" s="124">
        <f>'Бланк заказа с НДС'!N150/1.22</f>
        <v>833.32786885245901</v>
      </c>
      <c r="J14" s="124">
        <f>'Бланк заказа с НДС'!N150</f>
        <v>1016.66</v>
      </c>
      <c r="K14" s="124">
        <f t="shared" si="0"/>
        <v>1118.326</v>
      </c>
      <c r="L14" s="124">
        <f t="shared" si="0"/>
        <v>1230.1586000000002</v>
      </c>
      <c r="M14" s="124">
        <f t="shared" si="1"/>
        <v>1660.7141100000003</v>
      </c>
      <c r="N14" s="43"/>
      <c r="O14" s="43"/>
      <c r="P14" s="52"/>
      <c r="Q14" s="52"/>
    </row>
    <row r="15" spans="1:18" s="117" customFormat="1" ht="31.5" x14ac:dyDescent="0.2">
      <c r="A15" s="122">
        <f>_xlfn.AGGREGATE(3,3,$B$11:B15)</f>
        <v>5</v>
      </c>
      <c r="B15" s="123" t="str">
        <f>'Бланк заказа с НДС'!B151</f>
        <v>ТЛТ00015118</v>
      </c>
      <c r="C15" s="123" t="str">
        <f>'Бланк заказа с НДС'!F151</f>
        <v>906-657</v>
      </c>
      <c r="D15" s="123">
        <f>'Бланк заказа с НДС'!G151</f>
        <v>1606374680</v>
      </c>
      <c r="E15" s="123" t="str">
        <f>'Бланк заказа с НДС'!H151</f>
        <v>и</v>
      </c>
      <c r="F15" s="123">
        <f>'Бланк заказа с НДС'!I151</f>
        <v>4630017913428</v>
      </c>
      <c r="G15" s="123" t="str">
        <f>'Бланк заказа с НДС'!K151</f>
        <v>906-657</v>
      </c>
      <c r="H15" s="123" t="str">
        <f>'Бланк заказа с НДС'!L151</f>
        <v>906-657 Подшипник передней ступицы с ABS Citroen Jumper, Peugeot Boxer,Fiat Ducato</v>
      </c>
      <c r="I15" s="124">
        <f>'Бланк заказа с НДС'!N151/1.22</f>
        <v>1150</v>
      </c>
      <c r="J15" s="124">
        <f>'Бланк заказа с НДС'!N151</f>
        <v>1403</v>
      </c>
      <c r="K15" s="124">
        <f t="shared" si="0"/>
        <v>1543.3000000000002</v>
      </c>
      <c r="L15" s="124">
        <f t="shared" si="0"/>
        <v>1697.6300000000003</v>
      </c>
      <c r="M15" s="124">
        <f t="shared" si="1"/>
        <v>2291.8005000000007</v>
      </c>
      <c r="N15" s="43"/>
      <c r="O15" s="43"/>
      <c r="P15" s="52"/>
      <c r="Q15" s="52"/>
    </row>
    <row r="16" spans="1:18" s="117" customFormat="1" ht="19.5" customHeight="1" x14ac:dyDescent="0.2">
      <c r="A16" s="122">
        <f>_xlfn.AGGREGATE(3,3,$B$11:B16)</f>
        <v>6</v>
      </c>
      <c r="B16" s="123" t="str">
        <f>'Бланк заказа с НДС'!B152</f>
        <v>ТЛТ00015121</v>
      </c>
      <c r="C16" s="123" t="str">
        <f>'Бланк заказа с НДС'!F152</f>
        <v>906-658</v>
      </c>
      <c r="D16" s="123">
        <f>'Бланк заказа с НДС'!G152</f>
        <v>7701210004</v>
      </c>
      <c r="E16" s="123" t="str">
        <f>'Бланк заказа с НДС'!H152</f>
        <v>и</v>
      </c>
      <c r="F16" s="123">
        <f>'Бланк заказа с НДС'!I152</f>
        <v>4630017913435</v>
      </c>
      <c r="G16" s="123" t="str">
        <f>'Бланк заказа с НДС'!K152</f>
        <v>906-658</v>
      </c>
      <c r="H16" s="123" t="str">
        <f>'Бланк заказа с НДС'!L152</f>
        <v>906-658 Подшипник задней ступицы Lada Vesta,Renault Logan</v>
      </c>
      <c r="I16" s="124">
        <f>'Бланк заказа с НДС'!N152/1.22</f>
        <v>868.32786885245901</v>
      </c>
      <c r="J16" s="124">
        <f>'Бланк заказа с НДС'!N152</f>
        <v>1059.3599999999999</v>
      </c>
      <c r="K16" s="124">
        <f t="shared" si="0"/>
        <v>1165.296</v>
      </c>
      <c r="L16" s="124">
        <f t="shared" si="0"/>
        <v>1281.8256000000001</v>
      </c>
      <c r="M16" s="124">
        <f t="shared" si="1"/>
        <v>1730.4645600000003</v>
      </c>
      <c r="N16" s="43"/>
      <c r="O16" s="43"/>
      <c r="P16" s="52"/>
      <c r="Q16" s="52"/>
      <c r="R16" s="52"/>
    </row>
    <row r="17" spans="1:18" s="117" customFormat="1" ht="15.75" x14ac:dyDescent="0.2">
      <c r="A17" s="122">
        <f>_xlfn.AGGREGATE(3,3,$B$11:B17)</f>
        <v>7</v>
      </c>
      <c r="B17" s="123" t="str">
        <f>'Бланк заказа с НДС'!B153</f>
        <v>ТЛТ00017802</v>
      </c>
      <c r="C17" s="123" t="str">
        <f>'Бланк заказа с НДС'!F153</f>
        <v>906-705</v>
      </c>
      <c r="D17" s="123" t="str">
        <f>'Бланк заказа с НДС'!G153</f>
        <v>432102069R</v>
      </c>
      <c r="E17" s="123" t="str">
        <f>'Бланк заказа с НДС'!H153</f>
        <v>и</v>
      </c>
      <c r="F17" s="123">
        <f>'Бланк заказа с НДС'!I153</f>
        <v>4650017904004</v>
      </c>
      <c r="G17" s="123" t="str">
        <f>'Бланк заказа с НДС'!K153</f>
        <v>906-705</v>
      </c>
      <c r="H17" s="123" t="str">
        <f>'Бланк заказа с НДС'!L153</f>
        <v>906-705 Подшипник задней ступицы Lada Largus 432102069R</v>
      </c>
      <c r="I17" s="124">
        <f>'Бланк заказа с НДС'!N153/1.22</f>
        <v>953.32786885245901</v>
      </c>
      <c r="J17" s="124">
        <f>'Бланк заказа с НДС'!N153</f>
        <v>1163.06</v>
      </c>
      <c r="K17" s="124">
        <f t="shared" si="0"/>
        <v>1279.366</v>
      </c>
      <c r="L17" s="124">
        <f t="shared" si="0"/>
        <v>1407.3026</v>
      </c>
      <c r="M17" s="124">
        <f t="shared" si="1"/>
        <v>1899.85851</v>
      </c>
      <c r="N17" s="43"/>
      <c r="O17" s="43"/>
      <c r="P17" s="52"/>
      <c r="Q17" s="52"/>
      <c r="R17" s="52"/>
    </row>
    <row r="18" spans="1:18" s="117" customFormat="1" ht="15.75" x14ac:dyDescent="0.2">
      <c r="A18" s="122">
        <f>_xlfn.AGGREGATE(3,3,$B$11:B18)</f>
        <v>8</v>
      </c>
      <c r="B18" s="123" t="str">
        <f>'Бланк заказа с НДС'!B154</f>
        <v>ТЛТ00018707</v>
      </c>
      <c r="C18" s="123" t="str">
        <f>'Бланк заказа с НДС'!F154</f>
        <v>906-727</v>
      </c>
      <c r="D18" s="123" t="str">
        <f>'Бланк заказа с НДС'!G154</f>
        <v>517203S100</v>
      </c>
      <c r="E18" s="123" t="str">
        <f>'Бланк заказа с НДС'!H154</f>
        <v>и</v>
      </c>
      <c r="F18" s="123">
        <f>'Бланк заказа с НДС'!I154</f>
        <v>4650017901362</v>
      </c>
      <c r="G18" s="123" t="str">
        <f>'Бланк заказа с НДС'!K154</f>
        <v>906-727</v>
      </c>
      <c r="H18" s="123" t="str">
        <f>'Бланк заказа с НДС'!L154</f>
        <v>906-727 Подшипник передней ступицы Hyundai Creta 517203S100</v>
      </c>
      <c r="I18" s="124">
        <f>'Бланк заказа с НДС'!N154/1.22</f>
        <v>800</v>
      </c>
      <c r="J18" s="124">
        <f>'Бланк заказа с НДС'!N154</f>
        <v>976</v>
      </c>
      <c r="K18" s="124">
        <f t="shared" si="0"/>
        <v>1073.6000000000001</v>
      </c>
      <c r="L18" s="124">
        <f t="shared" si="0"/>
        <v>1180.9600000000003</v>
      </c>
      <c r="M18" s="124">
        <f t="shared" si="1"/>
        <v>1594.2960000000005</v>
      </c>
      <c r="N18" s="43"/>
      <c r="O18" s="43"/>
      <c r="P18" s="52"/>
      <c r="Q18" s="52"/>
      <c r="R18" s="52"/>
    </row>
    <row r="19" spans="1:18" s="117" customFormat="1" ht="15.75" x14ac:dyDescent="0.2">
      <c r="A19" s="122">
        <f>_xlfn.AGGREGATE(3,3,$B$11:B19)</f>
        <v>9</v>
      </c>
      <c r="B19" s="123" t="str">
        <f>'Бланк заказа с НДС'!B155</f>
        <v>ТЛТ00018706</v>
      </c>
      <c r="C19" s="123" t="str">
        <f>'Бланк заказа с НДС'!F155</f>
        <v>906-728</v>
      </c>
      <c r="D19" s="123" t="str">
        <f>'Бланк заказа с НДС'!G155</f>
        <v>517202J001</v>
      </c>
      <c r="E19" s="123" t="str">
        <f>'Бланк заказа с НДС'!H155</f>
        <v>и</v>
      </c>
      <c r="F19" s="123">
        <f>'Бланк заказа с НДС'!I155</f>
        <v>4650017901379</v>
      </c>
      <c r="G19" s="123" t="str">
        <f>'Бланк заказа с НДС'!K155</f>
        <v>906-728</v>
      </c>
      <c r="H19" s="123" t="str">
        <f>'Бланк заказа с НДС'!L155</f>
        <v>906-728 Подшипник задней ступицы Hyundai Creta 517202J001</v>
      </c>
      <c r="I19" s="124">
        <f>'Бланк заказа с НДС'!N155/1.22</f>
        <v>630</v>
      </c>
      <c r="J19" s="124">
        <f>'Бланк заказа с НДС'!N155</f>
        <v>768.6</v>
      </c>
      <c r="K19" s="124">
        <f t="shared" si="0"/>
        <v>845.46000000000015</v>
      </c>
      <c r="L19" s="124">
        <f t="shared" si="0"/>
        <v>930.0060000000002</v>
      </c>
      <c r="M19" s="124">
        <f t="shared" si="1"/>
        <v>1255.5081000000002</v>
      </c>
      <c r="N19" s="43"/>
      <c r="O19" s="43"/>
      <c r="P19" s="52"/>
      <c r="Q19" s="52"/>
      <c r="R19" s="52"/>
    </row>
    <row r="20" spans="1:18" s="117" customFormat="1" ht="15.75" x14ac:dyDescent="0.2">
      <c r="A20" s="122">
        <f>_xlfn.AGGREGATE(3,3,$B$11:B20)</f>
        <v>10</v>
      </c>
      <c r="B20" s="123" t="str">
        <f>'Бланк заказа с НДС'!B156</f>
        <v>ТЛТ00018705</v>
      </c>
      <c r="C20" s="123" t="str">
        <f>'Бланк заказа с НДС'!F156</f>
        <v>906-729</v>
      </c>
      <c r="D20" s="123" t="str">
        <f>'Бланк заказа с НДС'!G156</f>
        <v>51720H5000</v>
      </c>
      <c r="E20" s="123" t="str">
        <f>'Бланк заказа с НДС'!H156</f>
        <v>и</v>
      </c>
      <c r="F20" s="123">
        <f>'Бланк заказа с НДС'!I156</f>
        <v>4650017901386</v>
      </c>
      <c r="G20" s="123" t="str">
        <f>'Бланк заказа с НДС'!K156</f>
        <v>906-729</v>
      </c>
      <c r="H20" s="123" t="str">
        <f>'Бланк заказа с НДС'!L156</f>
        <v>906-729 Подшипник передней ступицы Kiа Rio IV  51720H5000</v>
      </c>
      <c r="I20" s="124">
        <f>'Бланк заказа с НДС'!N156/1.22</f>
        <v>740</v>
      </c>
      <c r="J20" s="124">
        <f>'Бланк заказа с НДС'!N156</f>
        <v>902.8</v>
      </c>
      <c r="K20" s="124">
        <f t="shared" si="0"/>
        <v>993.08</v>
      </c>
      <c r="L20" s="124">
        <f t="shared" si="0"/>
        <v>1092.3880000000001</v>
      </c>
      <c r="M20" s="124">
        <f t="shared" si="1"/>
        <v>1474.7238000000002</v>
      </c>
      <c r="N20" s="43"/>
      <c r="O20" s="43"/>
      <c r="P20" s="52"/>
      <c r="Q20" s="52"/>
      <c r="R20" s="52"/>
    </row>
    <row r="21" spans="1:18" s="117" customFormat="1" ht="15.75" x14ac:dyDescent="0.2">
      <c r="A21" s="213">
        <f>_xlfn.AGGREGATE(3,3,$B$11:B21)</f>
        <v>10</v>
      </c>
      <c r="B21" s="214"/>
      <c r="C21" s="214" t="str">
        <f>'Бланк заказа с НДС'!F186</f>
        <v>ИНОМАРКА</v>
      </c>
      <c r="D21" s="214">
        <f>'Бланк заказа с НДС'!G186</f>
        <v>0</v>
      </c>
      <c r="E21" s="214">
        <f>'Бланк заказа с НДС'!H186</f>
        <v>0</v>
      </c>
      <c r="F21" s="214">
        <f>'Бланк заказа с НДС'!I186</f>
        <v>0</v>
      </c>
      <c r="G21" s="214">
        <f>'Бланк заказа с НДС'!K186</f>
        <v>0</v>
      </c>
      <c r="H21" s="214">
        <f>'Бланк заказа с НДС'!L186</f>
        <v>0</v>
      </c>
      <c r="I21" s="215">
        <f>'Бланк заказа с НДС'!N186/1.22</f>
        <v>0</v>
      </c>
      <c r="J21" s="215">
        <f>'Бланк заказа с НДС'!N186</f>
        <v>0</v>
      </c>
      <c r="K21" s="215">
        <f t="shared" ref="K21:L34" si="2">J21*1.1</f>
        <v>0</v>
      </c>
      <c r="L21" s="215">
        <f t="shared" si="2"/>
        <v>0</v>
      </c>
      <c r="M21" s="216">
        <f t="shared" si="1"/>
        <v>0</v>
      </c>
      <c r="N21" s="43"/>
      <c r="O21" s="43"/>
      <c r="P21" s="52"/>
      <c r="Q21" s="52"/>
      <c r="R21" s="52"/>
    </row>
    <row r="22" spans="1:18" s="52" customFormat="1" ht="15.75" x14ac:dyDescent="0.2">
      <c r="A22" s="122">
        <f>_xlfn.AGGREGATE(3,3,$B$11:B22)</f>
        <v>11</v>
      </c>
      <c r="B22" s="123" t="str">
        <f>'Бланк заказа с НДС'!B187</f>
        <v>ТЛТ00018612</v>
      </c>
      <c r="C22" s="123" t="str">
        <f>'Бланк заказа с НДС'!F187</f>
        <v>906-718</v>
      </c>
      <c r="D22" s="123" t="str">
        <f>'Бланк заказа с НДС'!G187</f>
        <v>441263507R</v>
      </c>
      <c r="E22" s="123" t="str">
        <f>'Бланк заказа с НДС'!H187</f>
        <v>и</v>
      </c>
      <c r="F22" s="123">
        <f>'Бланк заказа с НДС'!I187</f>
        <v>4650017903915</v>
      </c>
      <c r="G22" s="123" t="str">
        <f>'Бланк заказа с НДС'!K187</f>
        <v>906-718</v>
      </c>
      <c r="H22" s="123" t="str">
        <f>'Бланк заказа с НДС'!L187</f>
        <v>906-718 Цилиндр заднего тормоза Lada Largus 22мм 441263507R</v>
      </c>
      <c r="I22" s="124">
        <f>'Бланк заказа с НДС'!N187/1.22</f>
        <v>402.5</v>
      </c>
      <c r="J22" s="124">
        <f>'Бланк заказа с НДС'!N187</f>
        <v>491.05</v>
      </c>
      <c r="K22" s="124">
        <f t="shared" si="2"/>
        <v>540.15500000000009</v>
      </c>
      <c r="L22" s="124">
        <f t="shared" si="2"/>
        <v>594.17050000000017</v>
      </c>
      <c r="M22" s="124">
        <f t="shared" si="1"/>
        <v>802.13017500000024</v>
      </c>
      <c r="N22" s="43"/>
      <c r="O22" s="43"/>
    </row>
    <row r="23" spans="1:18" s="52" customFormat="1" ht="16.5" customHeight="1" x14ac:dyDescent="0.2">
      <c r="A23" s="122">
        <f>_xlfn.AGGREGATE(3,3,$B$11:B23)</f>
        <v>12</v>
      </c>
      <c r="B23" s="123" t="str">
        <f>'Бланк заказа с НДС'!B189</f>
        <v>ТЛТ00018667</v>
      </c>
      <c r="C23" s="123" t="str">
        <f>'Бланк заказа с НДС'!F189</f>
        <v>906-720</v>
      </c>
      <c r="D23" s="123" t="str">
        <f>'Бланк заказа с НДС'!G189</f>
        <v xml:space="preserve">441006424R </v>
      </c>
      <c r="E23" s="123" t="str">
        <f>'Бланк заказа с НДС'!H189</f>
        <v>и</v>
      </c>
      <c r="F23" s="123">
        <f>'Бланк заказа с НДС'!I189</f>
        <v>4650017903939</v>
      </c>
      <c r="G23" s="123" t="str">
        <f>'Бланк заказа с НДС'!K189</f>
        <v>906-720</v>
      </c>
      <c r="H23" s="123" t="str">
        <f>'Бланк заказа с НДС'!L189</f>
        <v>906-720 Цилиндр заднего тормоза Renault Logan 17мм 441006424R</v>
      </c>
      <c r="I23" s="124">
        <f>'Бланк заказа с НДС'!N189/1.22</f>
        <v>310</v>
      </c>
      <c r="J23" s="124">
        <f>'Бланк заказа с НДС'!N189</f>
        <v>378.2</v>
      </c>
      <c r="K23" s="124">
        <f t="shared" si="2"/>
        <v>416.02000000000004</v>
      </c>
      <c r="L23" s="124">
        <f t="shared" si="2"/>
        <v>457.62200000000007</v>
      </c>
      <c r="M23" s="124">
        <f t="shared" si="1"/>
        <v>617.78970000000015</v>
      </c>
      <c r="N23" s="43"/>
      <c r="O23" s="43"/>
    </row>
    <row r="24" spans="1:18" s="52" customFormat="1" ht="17.25" customHeight="1" x14ac:dyDescent="0.2">
      <c r="A24" s="122">
        <f>_xlfn.AGGREGATE(3,3,$B$11:B24)</f>
        <v>13</v>
      </c>
      <c r="B24" s="123" t="str">
        <f>'Бланк заказа с НДС'!B190</f>
        <v>ТЛТ00018669</v>
      </c>
      <c r="C24" s="123" t="str">
        <f>'Бланк заказа с НДС'!F190</f>
        <v>906-721</v>
      </c>
      <c r="D24" s="123">
        <f>'Бланк заказа с НДС'!G190</f>
        <v>7701047838</v>
      </c>
      <c r="E24" s="123" t="str">
        <f>'Бланк заказа с НДС'!H190</f>
        <v>и</v>
      </c>
      <c r="F24" s="123">
        <f>'Бланк заказа с НДС'!I190</f>
        <v>4650017903946</v>
      </c>
      <c r="G24" s="123" t="str">
        <f>'Бланк заказа с НДС'!K190</f>
        <v>906-721</v>
      </c>
      <c r="H24" s="123" t="str">
        <f>'Бланк заказа с НДС'!L190</f>
        <v>906-721 Цилиндр заднего тормоза Lada X-Ray 17мм 7701047838</v>
      </c>
      <c r="I24" s="124">
        <f>'Бланк заказа с НДС'!N190/1.22</f>
        <v>400</v>
      </c>
      <c r="J24" s="124">
        <f>'Бланк заказа с НДС'!N190</f>
        <v>488</v>
      </c>
      <c r="K24" s="124">
        <f t="shared" si="2"/>
        <v>536.80000000000007</v>
      </c>
      <c r="L24" s="124">
        <f t="shared" si="2"/>
        <v>590.48000000000013</v>
      </c>
      <c r="M24" s="124">
        <f t="shared" si="1"/>
        <v>797.14800000000025</v>
      </c>
      <c r="N24" s="43"/>
      <c r="O24" s="43"/>
    </row>
    <row r="25" spans="1:18" s="52" customFormat="1" ht="15.75" x14ac:dyDescent="0.2">
      <c r="A25" s="122">
        <f>_xlfn.AGGREGATE(3,3,$B$11:B25)</f>
        <v>14</v>
      </c>
      <c r="B25" s="123" t="str">
        <f>'Бланк заказа с НДС'!B191</f>
        <v>ТЛТ00018670</v>
      </c>
      <c r="C25" s="123" t="str">
        <f>'Бланк заказа с НДС'!F191</f>
        <v>906-722</v>
      </c>
      <c r="D25" s="123" t="str">
        <f>'Бланк заказа с НДС'!G191</f>
        <v>441003419R</v>
      </c>
      <c r="E25" s="123" t="str">
        <f>'Бланк заказа с НДС'!H191</f>
        <v>и</v>
      </c>
      <c r="F25" s="123">
        <f>'Бланк заказа с НДС'!I191</f>
        <v>4650017903953</v>
      </c>
      <c r="G25" s="123" t="str">
        <f>'Бланк заказа с НДС'!K191</f>
        <v>906-722</v>
      </c>
      <c r="H25" s="123" t="str">
        <f>'Бланк заказа с НДС'!L191</f>
        <v>906-722 Цилиндр заднего тормоза правый Renault 22мм 441003419R</v>
      </c>
      <c r="I25" s="124">
        <f>'Бланк заказа с НДС'!N191/1.22</f>
        <v>390</v>
      </c>
      <c r="J25" s="124">
        <f>'Бланк заказа с НДС'!N191</f>
        <v>475.8</v>
      </c>
      <c r="K25" s="124">
        <f t="shared" si="2"/>
        <v>523.38000000000011</v>
      </c>
      <c r="L25" s="124">
        <f t="shared" si="2"/>
        <v>575.71800000000019</v>
      </c>
      <c r="M25" s="124">
        <f t="shared" si="1"/>
        <v>777.21930000000032</v>
      </c>
      <c r="N25" s="43"/>
      <c r="O25" s="43"/>
    </row>
    <row r="26" spans="1:18" s="52" customFormat="1" ht="15.75" x14ac:dyDescent="0.2">
      <c r="A26" s="122">
        <f>_xlfn.AGGREGATE(3,3,$B$11:B26)</f>
        <v>15</v>
      </c>
      <c r="B26" s="123" t="str">
        <f>'Бланк заказа с НДС'!B192</f>
        <v>ТЛТ00018671</v>
      </c>
      <c r="C26" s="123" t="str">
        <f>'Бланк заказа с НДС'!F192</f>
        <v>906-723</v>
      </c>
      <c r="D26" s="123" t="str">
        <f>'Бланк заказа с НДС'!G192</f>
        <v xml:space="preserve">441008001R </v>
      </c>
      <c r="E26" s="123" t="str">
        <f>'Бланк заказа с НДС'!H192</f>
        <v>и</v>
      </c>
      <c r="F26" s="123">
        <f>'Бланк заказа с НДС'!I192</f>
        <v>4650017903960</v>
      </c>
      <c r="G26" s="123" t="str">
        <f>'Бланк заказа с НДС'!K192</f>
        <v>906-723</v>
      </c>
      <c r="H26" s="123" t="str">
        <f>'Бланк заказа с НДС'!L192</f>
        <v>906-723 Цилиндр заднего тормоза левый Renault 22мм 441008001R</v>
      </c>
      <c r="I26" s="124">
        <f>'Бланк заказа с НДС'!N192/1.22</f>
        <v>390</v>
      </c>
      <c r="J26" s="124">
        <f>'Бланк заказа с НДС'!N192</f>
        <v>475.8</v>
      </c>
      <c r="K26" s="124">
        <f t="shared" si="2"/>
        <v>523.38000000000011</v>
      </c>
      <c r="L26" s="124">
        <f t="shared" si="2"/>
        <v>575.71800000000019</v>
      </c>
      <c r="M26" s="124">
        <f t="shared" si="1"/>
        <v>777.21930000000032</v>
      </c>
      <c r="N26" s="43"/>
      <c r="O26" s="43"/>
    </row>
    <row r="27" spans="1:18" s="52" customFormat="1" ht="15.75" x14ac:dyDescent="0.2">
      <c r="A27" s="122">
        <f>_xlfn.AGGREGATE(3,3,$B$11:B27)</f>
        <v>16</v>
      </c>
      <c r="B27" s="123" t="str">
        <f>'Бланк заказа с НДС'!B193</f>
        <v>ТЛТ00018672</v>
      </c>
      <c r="C27" s="123" t="str">
        <f>'Бланк заказа с НДС'!F193</f>
        <v>906-724</v>
      </c>
      <c r="D27" s="123" t="str">
        <f>'Бланк заказа с НДС'!G193</f>
        <v>441006176R</v>
      </c>
      <c r="E27" s="123" t="str">
        <f>'Бланк заказа с НДС'!H193</f>
        <v>и</v>
      </c>
      <c r="F27" s="123">
        <f>'Бланк заказа с НДС'!I193</f>
        <v>4650017903977</v>
      </c>
      <c r="G27" s="123" t="str">
        <f>'Бланк заказа с НДС'!K193</f>
        <v>906-724</v>
      </c>
      <c r="H27" s="123" t="str">
        <f>'Бланк заказа с НДС'!L193</f>
        <v>906-724 Цилиндр заднего тормоза правый Renault 19мм 441006176R</v>
      </c>
      <c r="I27" s="124">
        <f>'Бланк заказа с НДС'!N193/1.22</f>
        <v>480.00000000000006</v>
      </c>
      <c r="J27" s="124">
        <f>'Бланк заказа с НДС'!N193</f>
        <v>585.6</v>
      </c>
      <c r="K27" s="124">
        <f t="shared" si="2"/>
        <v>644.16000000000008</v>
      </c>
      <c r="L27" s="124">
        <f t="shared" si="2"/>
        <v>708.57600000000014</v>
      </c>
      <c r="M27" s="124">
        <f t="shared" si="1"/>
        <v>956.5776000000003</v>
      </c>
      <c r="N27" s="43"/>
      <c r="O27" s="43"/>
    </row>
    <row r="28" spans="1:18" s="52" customFormat="1" ht="19.5" customHeight="1" x14ac:dyDescent="0.2">
      <c r="A28" s="122">
        <f>_xlfn.AGGREGATE(3,3,$B$11:B28)</f>
        <v>17</v>
      </c>
      <c r="B28" s="123" t="str">
        <f>'Бланк заказа с НДС'!B194</f>
        <v>ТЛТ00018673</v>
      </c>
      <c r="C28" s="123" t="str">
        <f>'Бланк заказа с НДС'!F194</f>
        <v>906-725</v>
      </c>
      <c r="D28" s="123" t="str">
        <f>'Бланк заказа с НДС'!G194</f>
        <v>441004731R</v>
      </c>
      <c r="E28" s="123" t="str">
        <f>'Бланк заказа с НДС'!H194</f>
        <v>и</v>
      </c>
      <c r="F28" s="123">
        <f>'Бланк заказа с НДС'!I194</f>
        <v>4650017903984</v>
      </c>
      <c r="G28" s="123" t="str">
        <f>'Бланк заказа с НДС'!K194</f>
        <v>906-725</v>
      </c>
      <c r="H28" s="123" t="str">
        <f>'Бланк заказа с НДС'!L194</f>
        <v>906-725 Цилиндр заднего тормоза левый Renault 19мм 441004731R</v>
      </c>
      <c r="I28" s="124">
        <f>'Бланк заказа с НДС'!N194/1.22</f>
        <v>480.00000000000006</v>
      </c>
      <c r="J28" s="124">
        <f>'Бланк заказа с НДС'!N194</f>
        <v>585.6</v>
      </c>
      <c r="K28" s="124">
        <f t="shared" si="2"/>
        <v>644.16000000000008</v>
      </c>
      <c r="L28" s="124">
        <f t="shared" si="2"/>
        <v>708.57600000000014</v>
      </c>
      <c r="M28" s="124">
        <f t="shared" si="1"/>
        <v>956.5776000000003</v>
      </c>
      <c r="N28" s="43"/>
      <c r="O28" s="43"/>
      <c r="R28" s="118"/>
    </row>
    <row r="29" spans="1:18" s="52" customFormat="1" ht="15.75" x14ac:dyDescent="0.2">
      <c r="A29" s="122">
        <f>_xlfn.AGGREGATE(3,3,$B$11:B29)</f>
        <v>18</v>
      </c>
      <c r="B29" s="123" t="str">
        <f>'Бланк заказа с НДС'!B195</f>
        <v>ТЛТ00018674</v>
      </c>
      <c r="C29" s="123" t="str">
        <f>'Бланк заказа с НДС'!F195</f>
        <v>906-726</v>
      </c>
      <c r="D29" s="123">
        <f>'Бланк заказа с НДС'!G195</f>
        <v>6001549707</v>
      </c>
      <c r="E29" s="123" t="str">
        <f>'Бланк заказа с НДС'!H195</f>
        <v>и</v>
      </c>
      <c r="F29" s="123">
        <f>'Бланк заказа с НДС'!I195</f>
        <v>4650017903991</v>
      </c>
      <c r="G29" s="123" t="str">
        <f>'Бланк заказа с НДС'!K195</f>
        <v>906-726</v>
      </c>
      <c r="H29" s="123" t="str">
        <f>'Бланк заказа с НДС'!L195</f>
        <v>906-726 Цилиндр заднего тормоза 19мм 6001549707</v>
      </c>
      <c r="I29" s="124">
        <f>'Бланк заказа с НДС'!N195/1.22</f>
        <v>415.82786885245901</v>
      </c>
      <c r="J29" s="124">
        <f>'Бланк заказа с НДС'!N195</f>
        <v>507.31</v>
      </c>
      <c r="K29" s="124">
        <f t="shared" si="2"/>
        <v>558.04100000000005</v>
      </c>
      <c r="L29" s="124">
        <f t="shared" si="2"/>
        <v>613.84510000000012</v>
      </c>
      <c r="M29" s="124">
        <f t="shared" si="1"/>
        <v>828.69088500000021</v>
      </c>
      <c r="N29" s="43"/>
      <c r="O29" s="43"/>
    </row>
    <row r="30" spans="1:18" s="117" customFormat="1" ht="15.75" x14ac:dyDescent="0.2">
      <c r="A30" s="213">
        <f>_xlfn.AGGREGATE(3,3,$B$11:B30)</f>
        <v>18</v>
      </c>
      <c r="B30" s="214"/>
      <c r="C30" s="214" t="str">
        <f>'Бланк заказа с НДС'!F196</f>
        <v>GENERAL MOTORS</v>
      </c>
      <c r="D30" s="214">
        <f>'Бланк заказа с НДС'!G196</f>
        <v>0</v>
      </c>
      <c r="E30" s="214">
        <f>'Бланк заказа с НДС'!H196</f>
        <v>0</v>
      </c>
      <c r="F30" s="214">
        <f>'Бланк заказа с НДС'!I196</f>
        <v>0</v>
      </c>
      <c r="G30" s="214">
        <f>'Бланк заказа с НДС'!K196</f>
        <v>0</v>
      </c>
      <c r="H30" s="214">
        <f>'Бланк заказа с НДС'!L196</f>
        <v>0</v>
      </c>
      <c r="I30" s="215">
        <f>'Бланк заказа с НДС'!N196/1.22</f>
        <v>0</v>
      </c>
      <c r="J30" s="215">
        <f>'Бланк заказа с НДС'!N196</f>
        <v>0</v>
      </c>
      <c r="K30" s="215">
        <f t="shared" si="2"/>
        <v>0</v>
      </c>
      <c r="L30" s="215">
        <f t="shared" si="2"/>
        <v>0</v>
      </c>
      <c r="M30" s="216">
        <f t="shared" si="1"/>
        <v>0</v>
      </c>
      <c r="N30" s="43"/>
      <c r="O30" s="43"/>
      <c r="P30" s="52"/>
      <c r="Q30" s="52"/>
      <c r="R30" s="52"/>
    </row>
    <row r="31" spans="1:18" s="118" customFormat="1" ht="21" customHeight="1" x14ac:dyDescent="0.2">
      <c r="A31" s="122">
        <f>_xlfn.AGGREGATE(3,3,$B$11:B31)</f>
        <v>19</v>
      </c>
      <c r="B31" s="123" t="str">
        <f>'Бланк заказа с НДС'!B197</f>
        <v>ТЛТ00004628</v>
      </c>
      <c r="C31" s="123" t="str">
        <f>'Бланк заказа с НДС'!F197</f>
        <v>906-345</v>
      </c>
      <c r="D31" s="123" t="str">
        <f>'Бланк заказа с НДС'!G197</f>
        <v>94788122</v>
      </c>
      <c r="E31" s="123" t="str">
        <f>'Бланк заказа с НДС'!H197</f>
        <v>и</v>
      </c>
      <c r="F31" s="123">
        <f>'Бланк заказа с НДС'!I197</f>
        <v>1802008221055</v>
      </c>
      <c r="G31" s="123" t="str">
        <f>'Бланк заказа с НДС'!K197</f>
        <v>906-345</v>
      </c>
      <c r="H31" s="123" t="str">
        <f>'Бланк заказа с НДС'!L197</f>
        <v>906-345 Шаровая опора передней подвески Chevrolet Lanos   94788122</v>
      </c>
      <c r="I31" s="124">
        <f>'Бланк заказа с НДС'!N197/1.22</f>
        <v>340</v>
      </c>
      <c r="J31" s="124">
        <f>'Бланк заказа с НДС'!N197</f>
        <v>414.8</v>
      </c>
      <c r="K31" s="124">
        <f t="shared" si="2"/>
        <v>456.28000000000003</v>
      </c>
      <c r="L31" s="124">
        <f t="shared" si="2"/>
        <v>501.90800000000007</v>
      </c>
      <c r="M31" s="124">
        <f t="shared" si="1"/>
        <v>677.57580000000019</v>
      </c>
      <c r="N31" s="43"/>
      <c r="O31" s="43"/>
      <c r="P31" s="52"/>
      <c r="Q31" s="52"/>
      <c r="R31" s="52"/>
    </row>
    <row r="32" spans="1:18" s="52" customFormat="1" ht="36" customHeight="1" x14ac:dyDescent="0.2">
      <c r="A32" s="122">
        <f>_xlfn.AGGREGATE(3,3,$B$11:B32)</f>
        <v>20</v>
      </c>
      <c r="B32" s="123" t="str">
        <f>'Бланк заказа с НДС'!B198</f>
        <v>ТЛТ00004419</v>
      </c>
      <c r="C32" s="123" t="str">
        <f>'Бланк заказа с НДС'!F198</f>
        <v>906-346</v>
      </c>
      <c r="D32" s="123" t="str">
        <f>'Бланк заказа с НДС'!G198</f>
        <v>96275019</v>
      </c>
      <c r="E32" s="123" t="str">
        <f>'Бланк заказа с НДС'!H198</f>
        <v>и</v>
      </c>
      <c r="F32" s="123">
        <f>'Бланк заказа с НДС'!I198</f>
        <v>1802008221062</v>
      </c>
      <c r="G32" s="123" t="str">
        <f>'Бланк заказа с НДС'!K198</f>
        <v>906-346</v>
      </c>
      <c r="H32" s="123" t="str">
        <f>'Бланк заказа с НДС'!L198</f>
        <v>906-346 Рулевой наконечник наружный правый Chevrolet Lanos   96275019</v>
      </c>
      <c r="I32" s="124">
        <f>'Бланк заказа с НДС'!N198/1.22</f>
        <v>303.32786885245901</v>
      </c>
      <c r="J32" s="124">
        <f>'Бланк заказа с НДС'!N198</f>
        <v>370.06</v>
      </c>
      <c r="K32" s="124">
        <f t="shared" si="2"/>
        <v>407.06600000000003</v>
      </c>
      <c r="L32" s="124">
        <f t="shared" si="2"/>
        <v>447.77260000000007</v>
      </c>
      <c r="M32" s="124">
        <f t="shared" si="1"/>
        <v>604.49301000000014</v>
      </c>
      <c r="N32" s="43"/>
      <c r="O32" s="43"/>
    </row>
    <row r="33" spans="1:18" s="115" customFormat="1" ht="36" customHeight="1" x14ac:dyDescent="0.2">
      <c r="A33" s="122">
        <f>_xlfn.AGGREGATE(3,3,$B$11:B33)</f>
        <v>21</v>
      </c>
      <c r="B33" s="123" t="str">
        <f>'Бланк заказа с НДС'!B199</f>
        <v>ТЛТ00004423</v>
      </c>
      <c r="C33" s="123" t="str">
        <f>'Бланк заказа с НДС'!F199</f>
        <v>906-347</v>
      </c>
      <c r="D33" s="123" t="str">
        <f>'Бланк заказа с НДС'!G199</f>
        <v>96275018</v>
      </c>
      <c r="E33" s="123" t="str">
        <f>'Бланк заказа с НДС'!H199</f>
        <v>и</v>
      </c>
      <c r="F33" s="123">
        <f>'Бланк заказа с НДС'!I199</f>
        <v>1802008221079</v>
      </c>
      <c r="G33" s="123" t="str">
        <f>'Бланк заказа с НДС'!K199</f>
        <v>906-347</v>
      </c>
      <c r="H33" s="123" t="str">
        <f>'Бланк заказа с НДС'!L199</f>
        <v>906-347 Рулевой наконечник наружный левый Chevrolet Lanos   96275018</v>
      </c>
      <c r="I33" s="124">
        <f>'Бланк заказа с НДС'!N199/1.22</f>
        <v>303.32786885245901</v>
      </c>
      <c r="J33" s="124">
        <f>'Бланк заказа с НДС'!N199</f>
        <v>370.06</v>
      </c>
      <c r="K33" s="124">
        <f t="shared" si="2"/>
        <v>407.06600000000003</v>
      </c>
      <c r="L33" s="124">
        <f t="shared" si="2"/>
        <v>447.77260000000007</v>
      </c>
      <c r="M33" s="124">
        <f t="shared" ref="M33:M94" si="3">L33*1.35</f>
        <v>604.49301000000014</v>
      </c>
      <c r="N33" s="43"/>
      <c r="O33" s="43"/>
      <c r="P33" s="52"/>
      <c r="Q33" s="52"/>
      <c r="R33" s="52"/>
    </row>
    <row r="34" spans="1:18" s="52" customFormat="1" ht="21" customHeight="1" x14ac:dyDescent="0.2">
      <c r="A34" s="122">
        <f>_xlfn.AGGREGATE(3,3,$B$11:B34)</f>
        <v>22</v>
      </c>
      <c r="B34" s="123" t="str">
        <f>'Бланк заказа с НДС'!B200</f>
        <v>ТЛТ00004446</v>
      </c>
      <c r="C34" s="123" t="str">
        <f>'Бланк заказа с НДС'!F200</f>
        <v xml:space="preserve">906-400 </v>
      </c>
      <c r="D34" s="123">
        <f>'Бланк заказа с НДС'!G200</f>
        <v>96403099</v>
      </c>
      <c r="E34" s="123" t="str">
        <f>'Бланк заказа с НДС'!H200</f>
        <v>и</v>
      </c>
      <c r="F34" s="123">
        <f>'Бланк заказа с НДС'!I200</f>
        <v>1902008221939</v>
      </c>
      <c r="G34" s="123" t="str">
        <f>'Бланк заказа с НДС'!K200</f>
        <v>906-400</v>
      </c>
      <c r="H34" s="123" t="str">
        <f>'Бланк заказа с НДС'!L200</f>
        <v>906-400 Стойка стабилизатора передней подвески левая Chevrolet Lacetti   96403099</v>
      </c>
      <c r="I34" s="124">
        <f>'Бланк заказа с НДС'!N200/1.22</f>
        <v>245</v>
      </c>
      <c r="J34" s="124">
        <f>'Бланк заказа с НДС'!N200</f>
        <v>298.89999999999998</v>
      </c>
      <c r="K34" s="124">
        <f t="shared" si="2"/>
        <v>328.79</v>
      </c>
      <c r="L34" s="124">
        <f t="shared" si="2"/>
        <v>361.66900000000004</v>
      </c>
      <c r="M34" s="124">
        <f t="shared" si="3"/>
        <v>488.25315000000006</v>
      </c>
      <c r="N34" s="43"/>
      <c r="O34" s="43"/>
    </row>
    <row r="35" spans="1:18" s="52" customFormat="1" ht="21" customHeight="1" x14ac:dyDescent="0.2">
      <c r="A35" s="122">
        <f>_xlfn.AGGREGATE(3,3,$B$11:B35)</f>
        <v>23</v>
      </c>
      <c r="B35" s="123" t="str">
        <f>'Бланк заказа с НДС'!B201</f>
        <v>ТЛТ00004448</v>
      </c>
      <c r="C35" s="123" t="str">
        <f>'Бланк заказа с НДС'!F201</f>
        <v xml:space="preserve">906-401 </v>
      </c>
      <c r="D35" s="123">
        <f>'Бланк заказа с НДС'!G201</f>
        <v>96403100</v>
      </c>
      <c r="E35" s="123" t="str">
        <f>'Бланк заказа с НДС'!H201</f>
        <v>и</v>
      </c>
      <c r="F35" s="123">
        <f>'Бланк заказа с НДС'!I201</f>
        <v>1902008221946</v>
      </c>
      <c r="G35" s="123" t="str">
        <f>'Бланк заказа с НДС'!K201</f>
        <v>906-401</v>
      </c>
      <c r="H35" s="123" t="str">
        <f>'Бланк заказа с НДС'!L201</f>
        <v>906-401 Стойка стабилизатора передней подвески правая Chevrolet Lacetti   96403100</v>
      </c>
      <c r="I35" s="124">
        <f>'Бланк заказа с НДС'!N201/1.22</f>
        <v>245</v>
      </c>
      <c r="J35" s="124">
        <f>'Бланк заказа с НДС'!N201</f>
        <v>298.89999999999998</v>
      </c>
      <c r="K35" s="124">
        <f t="shared" ref="K35:L50" si="4">J35*1.1</f>
        <v>328.79</v>
      </c>
      <c r="L35" s="124">
        <f t="shared" si="4"/>
        <v>361.66900000000004</v>
      </c>
      <c r="M35" s="124">
        <f t="shared" si="3"/>
        <v>488.25315000000006</v>
      </c>
      <c r="N35" s="43"/>
      <c r="O35" s="43"/>
    </row>
    <row r="36" spans="1:18" s="52" customFormat="1" ht="21" customHeight="1" x14ac:dyDescent="0.2">
      <c r="A36" s="122">
        <f>_xlfn.AGGREGATE(3,3,$B$11:B36)</f>
        <v>24</v>
      </c>
      <c r="B36" s="123" t="str">
        <f>'Бланк заказа с НДС'!B202</f>
        <v>ТЛТ00004450</v>
      </c>
      <c r="C36" s="123" t="str">
        <f>'Бланк заказа с НДС'!F202</f>
        <v>906-402</v>
      </c>
      <c r="D36" s="123">
        <f>'Бланк заказа с НДС'!G202</f>
        <v>96490218</v>
      </c>
      <c r="E36" s="123" t="str">
        <f>'Бланк заказа с НДС'!H202</f>
        <v>и</v>
      </c>
      <c r="F36" s="123">
        <f>'Бланк заказа с НДС'!I202</f>
        <v>1902008221953</v>
      </c>
      <c r="G36" s="123" t="str">
        <f>'Бланк заказа с НДС'!K202</f>
        <v>906-402</v>
      </c>
      <c r="H36" s="123" t="str">
        <f>'Бланк заказа с НДС'!L202</f>
        <v>906-402 Шаровая опора Chevrolet Lacetti   96490218</v>
      </c>
      <c r="I36" s="124">
        <f>'Бланк заказа с НДС'!N202/1.22</f>
        <v>275</v>
      </c>
      <c r="J36" s="124">
        <f>'Бланк заказа с НДС'!N202</f>
        <v>335.5</v>
      </c>
      <c r="K36" s="124">
        <f t="shared" si="4"/>
        <v>369.05</v>
      </c>
      <c r="L36" s="124">
        <f t="shared" si="4"/>
        <v>405.95500000000004</v>
      </c>
      <c r="M36" s="124">
        <f t="shared" si="3"/>
        <v>548.03925000000004</v>
      </c>
      <c r="N36" s="43"/>
      <c r="O36" s="43"/>
    </row>
    <row r="37" spans="1:18" s="52" customFormat="1" ht="21" customHeight="1" x14ac:dyDescent="0.2">
      <c r="A37" s="122">
        <f>_xlfn.AGGREGATE(3,3,$B$11:B37)</f>
        <v>25</v>
      </c>
      <c r="B37" s="123" t="str">
        <f>'Бланк заказа с НДС'!B203</f>
        <v>ТЛТ00004456</v>
      </c>
      <c r="C37" s="123" t="str">
        <f>'Бланк заказа с НДС'!F203</f>
        <v xml:space="preserve">906-372 </v>
      </c>
      <c r="D37" s="123">
        <f>'Бланк заказа с НДС'!G203</f>
        <v>96273760</v>
      </c>
      <c r="E37" s="123" t="str">
        <f>'Бланк заказа с НДС'!H203</f>
        <v>и</v>
      </c>
      <c r="F37" s="123">
        <f>'Бланк заказа с НДС'!I203</f>
        <v>1902008221656</v>
      </c>
      <c r="G37" s="123" t="str">
        <f>'Бланк заказа с НДС'!K203</f>
        <v>906-372</v>
      </c>
      <c r="H37" s="123" t="str">
        <f>'Бланк заказа с НДС'!L203</f>
        <v>906-372 Шарнир равных угловых скоростей 1,4/1,6/1,8 Chevrolet Lacetti</v>
      </c>
      <c r="I37" s="124">
        <f>'Бланк заказа с НДС'!N203/1.22</f>
        <v>1000</v>
      </c>
      <c r="J37" s="124">
        <f>'Бланк заказа с НДС'!N203</f>
        <v>1220</v>
      </c>
      <c r="K37" s="124">
        <f t="shared" si="4"/>
        <v>1342</v>
      </c>
      <c r="L37" s="124">
        <f t="shared" si="4"/>
        <v>1476.2</v>
      </c>
      <c r="M37" s="124">
        <f t="shared" si="3"/>
        <v>1992.8700000000001</v>
      </c>
      <c r="N37" s="43"/>
      <c r="O37" s="43"/>
    </row>
    <row r="38" spans="1:18" s="52" customFormat="1" ht="21" customHeight="1" x14ac:dyDescent="0.2">
      <c r="A38" s="122">
        <f>_xlfn.AGGREGATE(3,3,$B$11:B38)</f>
        <v>26</v>
      </c>
      <c r="B38" s="123" t="str">
        <f>'Бланк заказа с НДС'!B204</f>
        <v>ТЛТ00004458</v>
      </c>
      <c r="C38" s="123" t="str">
        <f>'Бланк заказа с НДС'!F204</f>
        <v xml:space="preserve">906-373 </v>
      </c>
      <c r="D38" s="123">
        <f>'Бланк заказа с НДС'!G204</f>
        <v>96391550</v>
      </c>
      <c r="E38" s="123" t="str">
        <f>'Бланк заказа с НДС'!H204</f>
        <v>и</v>
      </c>
      <c r="F38" s="123">
        <f>'Бланк заказа с НДС'!I204</f>
        <v>1902008221663</v>
      </c>
      <c r="G38" s="123" t="str">
        <f>'Бланк заказа с НДС'!K204</f>
        <v>906-373</v>
      </c>
      <c r="H38" s="123" t="str">
        <f>'Бланк заказа с НДС'!L204</f>
        <v>906-373 Шарнир равных угловых скоростей 1,2/1,4 Chevrolet Aveo   15-1530</v>
      </c>
      <c r="I38" s="124">
        <f>'Бланк заказа с НДС'!N204/1.22</f>
        <v>950</v>
      </c>
      <c r="J38" s="124">
        <f>'Бланк заказа с НДС'!N204</f>
        <v>1159</v>
      </c>
      <c r="K38" s="124">
        <f t="shared" si="4"/>
        <v>1274.9000000000001</v>
      </c>
      <c r="L38" s="124">
        <f t="shared" si="4"/>
        <v>1402.39</v>
      </c>
      <c r="M38" s="124">
        <f t="shared" si="3"/>
        <v>1893.2265000000002</v>
      </c>
      <c r="N38" s="43"/>
      <c r="O38" s="43"/>
    </row>
    <row r="39" spans="1:18" s="52" customFormat="1" ht="21" customHeight="1" x14ac:dyDescent="0.2">
      <c r="A39" s="122">
        <f>_xlfn.AGGREGATE(3,3,$B$11:B39)</f>
        <v>27</v>
      </c>
      <c r="B39" s="123" t="str">
        <f>'Бланк заказа с НДС'!B205</f>
        <v>ТЛТ00004440</v>
      </c>
      <c r="C39" s="123" t="str">
        <f>'Бланк заказа с НДС'!F205</f>
        <v xml:space="preserve">906-397 </v>
      </c>
      <c r="D39" s="123">
        <f>'Бланк заказа с НДС'!G205</f>
        <v>96407485</v>
      </c>
      <c r="E39" s="123" t="str">
        <f>'Бланк заказа с НДС'!H205</f>
        <v>и</v>
      </c>
      <c r="F39" s="123">
        <f>'Бланк заказа с НДС'!I205</f>
        <v>1902008221908</v>
      </c>
      <c r="G39" s="123" t="str">
        <f>'Бланк заказа с НДС'!K205</f>
        <v>906-397</v>
      </c>
      <c r="H39" s="123" t="str">
        <f>'Бланк заказа с НДС'!L205</f>
        <v>906-397 Рулевой наконечник левый Chevrolet Lacetti   96407485</v>
      </c>
      <c r="I39" s="124">
        <f>'Бланк заказа с НДС'!N205/1.22</f>
        <v>344.17213114754099</v>
      </c>
      <c r="J39" s="124">
        <f>'Бланк заказа с НДС'!N205</f>
        <v>419.89</v>
      </c>
      <c r="K39" s="124">
        <f t="shared" si="4"/>
        <v>461.87900000000002</v>
      </c>
      <c r="L39" s="124">
        <f t="shared" si="4"/>
        <v>508.06690000000009</v>
      </c>
      <c r="M39" s="124">
        <f t="shared" si="3"/>
        <v>685.89031500000021</v>
      </c>
      <c r="N39" s="43"/>
      <c r="O39" s="43"/>
    </row>
    <row r="40" spans="1:18" s="52" customFormat="1" ht="21" customHeight="1" x14ac:dyDescent="0.2">
      <c r="A40" s="122">
        <f>_xlfn.AGGREGATE(3,3,$B$11:B40)</f>
        <v>28</v>
      </c>
      <c r="B40" s="123" t="str">
        <f>'Бланк заказа с НДС'!B206</f>
        <v>ТЛТ00004442</v>
      </c>
      <c r="C40" s="123" t="str">
        <f>'Бланк заказа с НДС'!F206</f>
        <v>906-398</v>
      </c>
      <c r="D40" s="123">
        <f>'Бланк заказа с НДС'!G206</f>
        <v>96407486</v>
      </c>
      <c r="E40" s="123" t="str">
        <f>'Бланк заказа с НДС'!H206</f>
        <v>и</v>
      </c>
      <c r="F40" s="123">
        <f>'Бланк заказа с НДС'!I206</f>
        <v>1902008221915</v>
      </c>
      <c r="G40" s="123" t="str">
        <f>'Бланк заказа с НДС'!K206</f>
        <v>906-398</v>
      </c>
      <c r="H40" s="123" t="str">
        <f>'Бланк заказа с НДС'!L206</f>
        <v>906-398 Рулевой наконечник правый Chevrolet Lacetti   96407486</v>
      </c>
      <c r="I40" s="124">
        <f>'Бланк заказа с НДС'!N206/1.22</f>
        <v>344.17213114754099</v>
      </c>
      <c r="J40" s="124">
        <f>'Бланк заказа с НДС'!N206</f>
        <v>419.89</v>
      </c>
      <c r="K40" s="124">
        <f t="shared" si="4"/>
        <v>461.87900000000002</v>
      </c>
      <c r="L40" s="124">
        <f t="shared" si="4"/>
        <v>508.06690000000009</v>
      </c>
      <c r="M40" s="124">
        <f t="shared" si="3"/>
        <v>685.89031500000021</v>
      </c>
      <c r="N40" s="43"/>
      <c r="O40" s="43"/>
    </row>
    <row r="41" spans="1:18" s="52" customFormat="1" ht="21" customHeight="1" x14ac:dyDescent="0.2">
      <c r="A41" s="122">
        <f>_xlfn.AGGREGATE(3,3,$B$11:B41)</f>
        <v>29</v>
      </c>
      <c r="B41" s="123" t="str">
        <f>'Бланк заказа с НДС'!B207</f>
        <v>ТЛТ00004444</v>
      </c>
      <c r="C41" s="123" t="str">
        <f>'Бланк заказа с НДС'!F207</f>
        <v xml:space="preserve">906-399 </v>
      </c>
      <c r="D41" s="123">
        <f>'Бланк заказа с НДС'!G207</f>
        <v>96561754</v>
      </c>
      <c r="E41" s="123" t="str">
        <f>'Бланк заказа с НДС'!H207</f>
        <v>и</v>
      </c>
      <c r="F41" s="123">
        <f>'Бланк заказа с НДС'!I207</f>
        <v>1902008221922</v>
      </c>
      <c r="G41" s="123" t="str">
        <f>'Бланк заказа с НДС'!K207</f>
        <v>906-399</v>
      </c>
      <c r="H41" s="123" t="str">
        <f>'Бланк заказа с НДС'!L207</f>
        <v>906-399 Стойка стабилизатора задней подвески Chevrolet Lacetti   96561754</v>
      </c>
      <c r="I41" s="124">
        <f>'Бланк заказа с НДС'!N207/1.22</f>
        <v>220</v>
      </c>
      <c r="J41" s="124">
        <f>'Бланк заказа с НДС'!N207</f>
        <v>268.39999999999998</v>
      </c>
      <c r="K41" s="124">
        <f t="shared" si="4"/>
        <v>295.24</v>
      </c>
      <c r="L41" s="124">
        <f t="shared" si="4"/>
        <v>324.76400000000001</v>
      </c>
      <c r="M41" s="124">
        <f t="shared" si="3"/>
        <v>438.43140000000005</v>
      </c>
      <c r="N41" s="43"/>
      <c r="O41" s="43"/>
    </row>
    <row r="42" spans="1:18" s="52" customFormat="1" ht="21" customHeight="1" x14ac:dyDescent="0.2">
      <c r="A42" s="122">
        <f>_xlfn.AGGREGATE(3,3,$B$11:B42)</f>
        <v>30</v>
      </c>
      <c r="B42" s="123" t="str">
        <f>'Бланк заказа с НДС'!B208</f>
        <v>ТЛТ00010977</v>
      </c>
      <c r="C42" s="123" t="str">
        <f>'Бланк заказа с НДС'!F208</f>
        <v>906-567</v>
      </c>
      <c r="D42" s="123">
        <f>'Бланк заказа с НДС'!G208</f>
        <v>13278359</v>
      </c>
      <c r="E42" s="123" t="str">
        <f>'Бланк заказа с НДС'!H208</f>
        <v>и</v>
      </c>
      <c r="F42" s="123">
        <f>'Бланк заказа с НДС'!I208</f>
        <v>4630017734535</v>
      </c>
      <c r="G42" s="123" t="str">
        <f>'Бланк заказа с НДС'!K208</f>
        <v>906-567</v>
      </c>
      <c r="H42" s="123" t="str">
        <f>'Бланк заказа с НДС'!L208</f>
        <v>906-567 Наконечник рулевой тяги Chevrolet Cruze   13278359</v>
      </c>
      <c r="I42" s="124">
        <f>'Бланк заказа с НДС'!N208/1.22</f>
        <v>330</v>
      </c>
      <c r="J42" s="124">
        <f>'Бланк заказа с НДС'!N208</f>
        <v>402.6</v>
      </c>
      <c r="K42" s="124">
        <f t="shared" si="4"/>
        <v>442.86000000000007</v>
      </c>
      <c r="L42" s="124">
        <f t="shared" si="4"/>
        <v>487.14600000000013</v>
      </c>
      <c r="M42" s="124">
        <f t="shared" si="3"/>
        <v>657.64710000000025</v>
      </c>
      <c r="N42" s="43"/>
      <c r="O42" s="43"/>
    </row>
    <row r="43" spans="1:18" s="52" customFormat="1" ht="21" customHeight="1" x14ac:dyDescent="0.2">
      <c r="A43" s="122">
        <f>_xlfn.AGGREGATE(3,3,$B$11:B43)</f>
        <v>31</v>
      </c>
      <c r="B43" s="123" t="str">
        <f>'Бланк заказа с НДС'!B209</f>
        <v>ТЛТ00010979</v>
      </c>
      <c r="C43" s="123" t="str">
        <f>'Бланк заказа с НДС'!F209</f>
        <v>906-568</v>
      </c>
      <c r="D43" s="123">
        <f>'Бланк заказа с НДС'!G209</f>
        <v>13219141</v>
      </c>
      <c r="E43" s="123" t="str">
        <f>'Бланк заказа с НДС'!H209</f>
        <v>и</v>
      </c>
      <c r="F43" s="123">
        <f>'Бланк заказа с НДС'!I209</f>
        <v>4630017734542</v>
      </c>
      <c r="G43" s="123" t="str">
        <f>'Бланк заказа с НДС'!K209</f>
        <v>906-568</v>
      </c>
      <c r="H43" s="123" t="str">
        <f>'Бланк заказа с НДС'!L209</f>
        <v>906-568 Стойка переднего стабилизатора Chevrolet Cruze   13219141</v>
      </c>
      <c r="I43" s="124">
        <f>'Бланк заказа с НДС'!N209/1.22</f>
        <v>285</v>
      </c>
      <c r="J43" s="124">
        <f>'Бланк заказа с НДС'!N209</f>
        <v>347.7</v>
      </c>
      <c r="K43" s="124">
        <f t="shared" si="4"/>
        <v>382.47</v>
      </c>
      <c r="L43" s="124">
        <f t="shared" si="4"/>
        <v>420.71700000000004</v>
      </c>
      <c r="M43" s="124">
        <f t="shared" si="3"/>
        <v>567.96795000000009</v>
      </c>
      <c r="N43" s="43"/>
      <c r="O43" s="43"/>
    </row>
    <row r="44" spans="1:18" s="52" customFormat="1" ht="21" customHeight="1" x14ac:dyDescent="0.2">
      <c r="A44" s="122">
        <f>_xlfn.AGGREGATE(3,3,$B$11:B44)</f>
        <v>32</v>
      </c>
      <c r="B44" s="123" t="str">
        <f>'Бланк заказа с НДС'!B210</f>
        <v>ТЛТ00012812</v>
      </c>
      <c r="C44" s="123" t="str">
        <f>'Бланк заказа с НДС'!F210</f>
        <v>906-593</v>
      </c>
      <c r="D44" s="123">
        <f>'Бланк заказа с НДС'!G210</f>
        <v>96535089</v>
      </c>
      <c r="E44" s="123" t="str">
        <f>'Бланк заказа с НДС'!H210</f>
        <v>и</v>
      </c>
      <c r="F44" s="123">
        <f>'Бланк заказа с НДС'!I210</f>
        <v>4630017785247</v>
      </c>
      <c r="G44" s="123" t="str">
        <f>'Бланк заказа с НДС'!K210</f>
        <v>906-593</v>
      </c>
      <c r="H44" s="123" t="str">
        <f>'Бланк заказа с НДС'!L210</f>
        <v>906-593 Шаровая опора Chevrolet Aveo T250 96535089</v>
      </c>
      <c r="I44" s="124">
        <f>'Бланк заказа с НДС'!N210/1.22</f>
        <v>330</v>
      </c>
      <c r="J44" s="124">
        <f>'Бланк заказа с НДС'!N210</f>
        <v>402.6</v>
      </c>
      <c r="K44" s="124">
        <f t="shared" si="4"/>
        <v>442.86000000000007</v>
      </c>
      <c r="L44" s="124">
        <f t="shared" si="4"/>
        <v>487.14600000000013</v>
      </c>
      <c r="M44" s="124">
        <f t="shared" si="3"/>
        <v>657.64710000000025</v>
      </c>
      <c r="N44" s="43"/>
      <c r="O44" s="43"/>
    </row>
    <row r="45" spans="1:18" s="52" customFormat="1" ht="21" customHeight="1" x14ac:dyDescent="0.2">
      <c r="A45" s="122">
        <f>_xlfn.AGGREGATE(3,3,$B$11:B45)</f>
        <v>33</v>
      </c>
      <c r="B45" s="123" t="str">
        <f>'Бланк заказа с НДС'!B211</f>
        <v>ТЛТ00010983</v>
      </c>
      <c r="C45" s="123" t="str">
        <f>'Бланк заказа с НДС'!F211</f>
        <v>906-570</v>
      </c>
      <c r="D45" s="123">
        <f>'Бланк заказа с НДС'!G211</f>
        <v>93740722</v>
      </c>
      <c r="E45" s="123" t="str">
        <f>'Бланк заказа с НДС'!H211</f>
        <v>и</v>
      </c>
      <c r="F45" s="123">
        <f>'Бланк заказа с НДС'!I211</f>
        <v>4630017734399</v>
      </c>
      <c r="G45" s="123" t="str">
        <f>'Бланк заказа с НДС'!K211</f>
        <v>906-570</v>
      </c>
      <c r="H45" s="123" t="str">
        <f>'Бланк заказа с НДС'!L211</f>
        <v>906-570 Наконечник рулевой тяги левый Chevrolet Aveo T250   93740722</v>
      </c>
      <c r="I45" s="124">
        <f>'Бланк заказа с НДС'!N211/1.22</f>
        <v>345</v>
      </c>
      <c r="J45" s="124">
        <f>'Бланк заказа с НДС'!N211</f>
        <v>420.9</v>
      </c>
      <c r="K45" s="124">
        <f t="shared" si="4"/>
        <v>462.99</v>
      </c>
      <c r="L45" s="124">
        <f t="shared" si="4"/>
        <v>509.28900000000004</v>
      </c>
      <c r="M45" s="124">
        <f t="shared" si="3"/>
        <v>687.54015000000015</v>
      </c>
      <c r="N45" s="43"/>
      <c r="O45" s="43"/>
    </row>
    <row r="46" spans="1:18" s="52" customFormat="1" ht="21" customHeight="1" x14ac:dyDescent="0.2">
      <c r="A46" s="122">
        <f>_xlfn.AGGREGATE(3,3,$B$11:B46)</f>
        <v>34</v>
      </c>
      <c r="B46" s="123" t="str">
        <f>'Бланк заказа с НДС'!B212</f>
        <v>ТЛТ00010985</v>
      </c>
      <c r="C46" s="123" t="str">
        <f>'Бланк заказа с НДС'!F212</f>
        <v>906-571</v>
      </c>
      <c r="D46" s="123">
        <f>'Бланк заказа с НДС'!G212</f>
        <v>93740723</v>
      </c>
      <c r="E46" s="123" t="str">
        <f>'Бланк заказа с НДС'!H212</f>
        <v>и</v>
      </c>
      <c r="F46" s="123">
        <f>'Бланк заказа с НДС'!I212</f>
        <v>4630017734405</v>
      </c>
      <c r="G46" s="123" t="str">
        <f>'Бланк заказа с НДС'!K212</f>
        <v>906-571</v>
      </c>
      <c r="H46" s="123" t="str">
        <f>'Бланк заказа с НДС'!L212</f>
        <v>906-571 Наконечник рулевой тяги правый Chevrolet Aveo T250   93740723</v>
      </c>
      <c r="I46" s="124">
        <f>'Бланк заказа с НДС'!N212/1.22</f>
        <v>345</v>
      </c>
      <c r="J46" s="124">
        <f>'Бланк заказа с НДС'!N212</f>
        <v>420.9</v>
      </c>
      <c r="K46" s="124">
        <f t="shared" si="4"/>
        <v>462.99</v>
      </c>
      <c r="L46" s="124">
        <f t="shared" si="4"/>
        <v>509.28900000000004</v>
      </c>
      <c r="M46" s="124">
        <f t="shared" si="3"/>
        <v>687.54015000000015</v>
      </c>
      <c r="N46" s="43"/>
      <c r="O46" s="43"/>
    </row>
    <row r="47" spans="1:18" s="52" customFormat="1" ht="21" customHeight="1" x14ac:dyDescent="0.2">
      <c r="A47" s="122">
        <f>_xlfn.AGGREGATE(3,3,$B$11:B47)</f>
        <v>35</v>
      </c>
      <c r="B47" s="123" t="str">
        <f>'Бланк заказа с НДС'!B213</f>
        <v>ТЛТ00010991</v>
      </c>
      <c r="C47" s="123" t="str">
        <f>'Бланк заказа с НДС'!F213</f>
        <v>906-574</v>
      </c>
      <c r="D47" s="123">
        <f>'Бланк заказа с НДС'!G213</f>
        <v>95017034</v>
      </c>
      <c r="E47" s="123" t="str">
        <f>'Бланк заказа с НДС'!H213</f>
        <v>и</v>
      </c>
      <c r="F47" s="123">
        <f>'Бланк заказа с НДС'!I213</f>
        <v>4630017734436</v>
      </c>
      <c r="G47" s="123" t="str">
        <f>'Бланк заказа с НДС'!K213</f>
        <v>906-574</v>
      </c>
      <c r="H47" s="123" t="str">
        <f>'Бланк заказа с НДС'!L213</f>
        <v>906-574 Шаровая опора Chevrolet Aveo T300   95017034</v>
      </c>
      <c r="I47" s="124">
        <f>'Бланк заказа с НДС'!N213/1.22</f>
        <v>360</v>
      </c>
      <c r="J47" s="124">
        <f>'Бланк заказа с НДС'!N213</f>
        <v>439.2</v>
      </c>
      <c r="K47" s="124">
        <f t="shared" si="4"/>
        <v>483.12</v>
      </c>
      <c r="L47" s="124">
        <f t="shared" si="4"/>
        <v>531.43200000000002</v>
      </c>
      <c r="M47" s="124">
        <f t="shared" si="3"/>
        <v>717.43320000000006</v>
      </c>
      <c r="N47" s="43"/>
      <c r="O47" s="43"/>
    </row>
    <row r="48" spans="1:18" s="52" customFormat="1" ht="21" customHeight="1" x14ac:dyDescent="0.2">
      <c r="A48" s="122">
        <f>_xlfn.AGGREGATE(3,3,$B$11:B48)</f>
        <v>36</v>
      </c>
      <c r="B48" s="123" t="str">
        <f>'Бланк заказа с НДС'!B214</f>
        <v>ТЛТ00010995</v>
      </c>
      <c r="C48" s="123" t="str">
        <f>'Бланк заказа с НДС'!F214</f>
        <v>906-576</v>
      </c>
      <c r="D48" s="123">
        <f>'Бланк заказа с НДС'!G214</f>
        <v>95218373</v>
      </c>
      <c r="E48" s="123" t="str">
        <f>'Бланк заказа с НДС'!H214</f>
        <v>и</v>
      </c>
      <c r="F48" s="123">
        <f>'Бланк заказа с НДС'!I214</f>
        <v>4630017734450</v>
      </c>
      <c r="G48" s="123" t="str">
        <f>'Бланк заказа с НДС'!K214</f>
        <v>906-576</v>
      </c>
      <c r="H48" s="123" t="str">
        <f>'Бланк заказа с НДС'!L214</f>
        <v>906-576 Наконечник рулевой тяги Chevrolet Aveo T300   95218373</v>
      </c>
      <c r="I48" s="124">
        <f>'Бланк заказа с НДС'!N214/1.22</f>
        <v>330</v>
      </c>
      <c r="J48" s="124">
        <f>'Бланк заказа с НДС'!N214</f>
        <v>402.6</v>
      </c>
      <c r="K48" s="124">
        <f t="shared" si="4"/>
        <v>442.86000000000007</v>
      </c>
      <c r="L48" s="124">
        <f t="shared" si="4"/>
        <v>487.14600000000013</v>
      </c>
      <c r="M48" s="124">
        <f t="shared" si="3"/>
        <v>657.64710000000025</v>
      </c>
      <c r="N48" s="43"/>
      <c r="O48" s="43"/>
    </row>
    <row r="49" spans="1:18" s="52" customFormat="1" ht="21" customHeight="1" x14ac:dyDescent="0.2">
      <c r="A49" s="122">
        <f>_xlfn.AGGREGATE(3,3,$B$11:B49)</f>
        <v>37</v>
      </c>
      <c r="B49" s="123" t="str">
        <f>'Бланк заказа с НДС'!B215</f>
        <v>ТЛТ00010997</v>
      </c>
      <c r="C49" s="123" t="str">
        <f>'Бланк заказа с НДС'!F215</f>
        <v>906-577</v>
      </c>
      <c r="D49" s="123">
        <f>'Бланк заказа с НДС'!G215</f>
        <v>95941670</v>
      </c>
      <c r="E49" s="123" t="str">
        <f>'Бланк заказа с НДС'!H215</f>
        <v>и</v>
      </c>
      <c r="F49" s="123">
        <f>'Бланк заказа с НДС'!I215</f>
        <v>4630017734467</v>
      </c>
      <c r="G49" s="123" t="str">
        <f>'Бланк заказа с НДС'!K215</f>
        <v>906-577</v>
      </c>
      <c r="H49" s="123" t="str">
        <f>'Бланк заказа с НДС'!L215</f>
        <v>906-577 Стойка переднего стабилизатора Chevrolet Aveo T300   95941670</v>
      </c>
      <c r="I49" s="124">
        <f>'Бланк заказа с НДС'!N215/1.22</f>
        <v>285</v>
      </c>
      <c r="J49" s="124">
        <f>'Бланк заказа с НДС'!N215</f>
        <v>347.7</v>
      </c>
      <c r="K49" s="124">
        <f t="shared" si="4"/>
        <v>382.47</v>
      </c>
      <c r="L49" s="124">
        <f t="shared" si="4"/>
        <v>420.71700000000004</v>
      </c>
      <c r="M49" s="124">
        <f t="shared" si="3"/>
        <v>567.96795000000009</v>
      </c>
      <c r="N49" s="43"/>
      <c r="O49" s="43"/>
    </row>
    <row r="50" spans="1:18" s="52" customFormat="1" ht="21" customHeight="1" x14ac:dyDescent="0.2">
      <c r="A50" s="122">
        <f>_xlfn.AGGREGATE(3,3,$B$11:B50)</f>
        <v>38</v>
      </c>
      <c r="B50" s="123" t="str">
        <f>'Бланк заказа с НДС'!B216</f>
        <v>ТЛТ00012835</v>
      </c>
      <c r="C50" s="123" t="str">
        <f>'Бланк заказа с НДС'!F216</f>
        <v>906-616</v>
      </c>
      <c r="D50" s="123">
        <f>'Бланк заказа с НДС'!G216</f>
        <v>90512982</v>
      </c>
      <c r="E50" s="123" t="str">
        <f>'Бланк заказа с НДС'!H216</f>
        <v>и</v>
      </c>
      <c r="F50" s="123">
        <f>'Бланк заказа с НДС'!I216</f>
        <v>4630017785018</v>
      </c>
      <c r="G50" s="123" t="str">
        <f>'Бланк заказа с НДС'!K216</f>
        <v>906-616</v>
      </c>
      <c r="H50" s="123" t="str">
        <f>'Бланк заказа с НДС'!L216</f>
        <v>906-616 Шаровая опора Opel Astra H 90512982</v>
      </c>
      <c r="I50" s="124">
        <f>'Бланк заказа с НДС'!N216/1.22</f>
        <v>278.32786885245901</v>
      </c>
      <c r="J50" s="124">
        <f>'Бланк заказа с НДС'!N216</f>
        <v>339.56</v>
      </c>
      <c r="K50" s="124">
        <f t="shared" si="4"/>
        <v>373.51600000000002</v>
      </c>
      <c r="L50" s="124">
        <f t="shared" si="4"/>
        <v>410.86760000000004</v>
      </c>
      <c r="M50" s="124">
        <f t="shared" si="3"/>
        <v>554.67126000000007</v>
      </c>
      <c r="N50" s="43"/>
      <c r="O50" s="43"/>
    </row>
    <row r="51" spans="1:18" s="52" customFormat="1" ht="19.5" customHeight="1" x14ac:dyDescent="0.2">
      <c r="A51" s="122">
        <f>_xlfn.AGGREGATE(3,3,$B$11:B51)</f>
        <v>39</v>
      </c>
      <c r="B51" s="123" t="str">
        <f>'Бланк заказа с НДС'!B217</f>
        <v>ТЛТ00012828</v>
      </c>
      <c r="C51" s="123" t="str">
        <f>'Бланк заказа с НДС'!F217</f>
        <v>906-609</v>
      </c>
      <c r="D51" s="123">
        <f>'Бланк заказа с НДС'!G217</f>
        <v>93186332</v>
      </c>
      <c r="E51" s="123" t="str">
        <f>'Бланк заказа с НДС'!H217</f>
        <v>и</v>
      </c>
      <c r="F51" s="123">
        <f>'Бланк заказа с НДС'!I217</f>
        <v>463001778508</v>
      </c>
      <c r="G51" s="123" t="str">
        <f>'Бланк заказа с НДС'!K217</f>
        <v>906-609</v>
      </c>
      <c r="H51" s="123" t="str">
        <f>'Бланк заказа с НДС'!L217</f>
        <v>906-609 Рулевой наконечник правый Opel Astra H 93186332</v>
      </c>
      <c r="I51" s="124">
        <f>'Бланк заказа с НДС'!N217/1.22</f>
        <v>281.67213114754099</v>
      </c>
      <c r="J51" s="124">
        <f>'Бланк заказа с НДС'!N217</f>
        <v>343.64</v>
      </c>
      <c r="K51" s="124">
        <f t="shared" ref="K51:L66" si="5">J51*1.1</f>
        <v>378.00400000000002</v>
      </c>
      <c r="L51" s="124">
        <f t="shared" si="5"/>
        <v>415.80440000000004</v>
      </c>
      <c r="M51" s="124">
        <f t="shared" si="3"/>
        <v>561.33594000000005</v>
      </c>
      <c r="N51" s="43"/>
      <c r="O51" s="43"/>
      <c r="R51" s="118"/>
    </row>
    <row r="52" spans="1:18" s="52" customFormat="1" ht="19.5" customHeight="1" x14ac:dyDescent="0.2">
      <c r="A52" s="122">
        <f>_xlfn.AGGREGATE(3,3,$B$11:B52)</f>
        <v>40</v>
      </c>
      <c r="B52" s="123" t="str">
        <f>'Бланк заказа с НДС'!B218</f>
        <v>ТЛТ00012829</v>
      </c>
      <c r="C52" s="123" t="str">
        <f>'Бланк заказа с НДС'!F218</f>
        <v>906-610</v>
      </c>
      <c r="D52" s="123">
        <f>'Бланк заказа с НДС'!G218</f>
        <v>93181232</v>
      </c>
      <c r="E52" s="123" t="str">
        <f>'Бланк заказа с НДС'!H218</f>
        <v>и</v>
      </c>
      <c r="F52" s="123">
        <f>'Бланк заказа с НДС'!I218</f>
        <v>4630017785070</v>
      </c>
      <c r="G52" s="123" t="str">
        <f>'Бланк заказа с НДС'!K218</f>
        <v>906-610</v>
      </c>
      <c r="H52" s="123" t="str">
        <f>'Бланк заказа с НДС'!L218</f>
        <v>906-610 Рулевой наконечник левый Opel Astra H 93181232</v>
      </c>
      <c r="I52" s="124">
        <f>'Бланк заказа с НДС'!N218/1.22</f>
        <v>281.67213114754099</v>
      </c>
      <c r="J52" s="124">
        <f>'Бланк заказа с НДС'!N218</f>
        <v>343.64</v>
      </c>
      <c r="K52" s="124">
        <f t="shared" si="5"/>
        <v>378.00400000000002</v>
      </c>
      <c r="L52" s="124">
        <f t="shared" si="5"/>
        <v>415.80440000000004</v>
      </c>
      <c r="M52" s="124">
        <f t="shared" si="3"/>
        <v>561.33594000000005</v>
      </c>
      <c r="N52" s="43"/>
      <c r="O52" s="43"/>
    </row>
    <row r="53" spans="1:18" s="117" customFormat="1" ht="15.75" x14ac:dyDescent="0.2">
      <c r="A53" s="213">
        <f>_xlfn.AGGREGATE(3,3,$B$11:B53)</f>
        <v>40</v>
      </c>
      <c r="B53" s="214"/>
      <c r="C53" s="214" t="str">
        <f>'Бланк заказа с НДС'!F219</f>
        <v>FORD FOCUS 1</v>
      </c>
      <c r="D53" s="214">
        <f>'Бланк заказа с НДС'!G219</f>
        <v>0</v>
      </c>
      <c r="E53" s="214">
        <f>'Бланк заказа с НДС'!H219</f>
        <v>0</v>
      </c>
      <c r="F53" s="214">
        <f>'Бланк заказа с НДС'!I219</f>
        <v>0</v>
      </c>
      <c r="G53" s="214">
        <f>'Бланк заказа с НДС'!K219</f>
        <v>0</v>
      </c>
      <c r="H53" s="214">
        <f>'Бланк заказа с НДС'!L219</f>
        <v>0</v>
      </c>
      <c r="I53" s="215">
        <f>'Бланк заказа с НДС'!N219/1.22</f>
        <v>0</v>
      </c>
      <c r="J53" s="215">
        <f>'Бланк заказа с НДС'!N219</f>
        <v>0</v>
      </c>
      <c r="K53" s="215">
        <f t="shared" si="5"/>
        <v>0</v>
      </c>
      <c r="L53" s="215">
        <f t="shared" si="5"/>
        <v>0</v>
      </c>
      <c r="M53" s="216">
        <f t="shared" si="3"/>
        <v>0</v>
      </c>
      <c r="N53" s="43"/>
      <c r="O53" s="43"/>
      <c r="P53" s="52"/>
      <c r="Q53" s="52"/>
      <c r="R53" s="52"/>
    </row>
    <row r="54" spans="1:18" s="118" customFormat="1" ht="21" customHeight="1" x14ac:dyDescent="0.2">
      <c r="A54" s="122">
        <f>_xlfn.AGGREGATE(3,3,$B$11:B54)</f>
        <v>41</v>
      </c>
      <c r="B54" s="123" t="str">
        <f>'Бланк заказа с НДС'!B220</f>
        <v>ТЛТ00004463</v>
      </c>
      <c r="C54" s="123" t="str">
        <f>'Бланк заказа с НДС'!F220</f>
        <v>906-350</v>
      </c>
      <c r="D54" s="123">
        <f>'Бланк заказа с НДС'!G220</f>
        <v>3707333</v>
      </c>
      <c r="E54" s="123" t="str">
        <f>'Бланк заказа с НДС'!H220</f>
        <v>и</v>
      </c>
      <c r="F54" s="123">
        <f>'Бланк заказа с НДС'!I220</f>
        <v>1802008221109</v>
      </c>
      <c r="G54" s="123" t="str">
        <f>'Бланк заказа с НДС'!K220</f>
        <v>906-350</v>
      </c>
      <c r="H54" s="123" t="str">
        <f>'Бланк заказа с НДС'!L220</f>
        <v>906-350 Внутренний рулевой наконечник Ford Focus I   3707333</v>
      </c>
      <c r="I54" s="124">
        <f>'Бланк заказа с НДС'!N220/1.22</f>
        <v>226.67213114754099</v>
      </c>
      <c r="J54" s="124">
        <f>'Бланк заказа с НДС'!N220</f>
        <v>276.54000000000002</v>
      </c>
      <c r="K54" s="124">
        <f t="shared" si="5"/>
        <v>304.19400000000007</v>
      </c>
      <c r="L54" s="124">
        <f t="shared" si="5"/>
        <v>334.61340000000013</v>
      </c>
      <c r="M54" s="124">
        <f t="shared" si="3"/>
        <v>451.72809000000018</v>
      </c>
      <c r="N54" s="43"/>
      <c r="O54" s="43"/>
      <c r="P54" s="52"/>
      <c r="Q54" s="52"/>
      <c r="R54" s="52"/>
    </row>
    <row r="55" spans="1:18" s="117" customFormat="1" ht="15.75" x14ac:dyDescent="0.2">
      <c r="A55" s="213">
        <f>_xlfn.AGGREGATE(3,3,$B$11:B55)</f>
        <v>41</v>
      </c>
      <c r="B55" s="214"/>
      <c r="C55" s="214" t="str">
        <f>'Бланк заказа с НДС'!F221</f>
        <v>FORD FOCUS II, III</v>
      </c>
      <c r="D55" s="214">
        <f>'Бланк заказа с НДС'!G221</f>
        <v>0</v>
      </c>
      <c r="E55" s="214">
        <f>'Бланк заказа с НДС'!H221</f>
        <v>0</v>
      </c>
      <c r="F55" s="214">
        <f>'Бланк заказа с НДС'!I221</f>
        <v>0</v>
      </c>
      <c r="G55" s="214">
        <f>'Бланк заказа с НДС'!K221</f>
        <v>0</v>
      </c>
      <c r="H55" s="214">
        <f>'Бланк заказа с НДС'!L221</f>
        <v>0</v>
      </c>
      <c r="I55" s="215">
        <f>'Бланк заказа с НДС'!N221/1.22</f>
        <v>0</v>
      </c>
      <c r="J55" s="215">
        <f>'Бланк заказа с НДС'!N221</f>
        <v>0</v>
      </c>
      <c r="K55" s="215">
        <f t="shared" si="5"/>
        <v>0</v>
      </c>
      <c r="L55" s="215">
        <f t="shared" si="5"/>
        <v>0</v>
      </c>
      <c r="M55" s="216">
        <f t="shared" si="3"/>
        <v>0</v>
      </c>
      <c r="N55" s="43"/>
      <c r="O55" s="43"/>
      <c r="P55" s="52"/>
      <c r="Q55" s="52"/>
      <c r="R55" s="52"/>
    </row>
    <row r="56" spans="1:18" s="118" customFormat="1" ht="21" customHeight="1" x14ac:dyDescent="0.2">
      <c r="A56" s="122">
        <f>_xlfn.AGGREGATE(3,3,$B$11:B56)</f>
        <v>42</v>
      </c>
      <c r="B56" s="123" t="str">
        <f>'Бланк заказа с НДС'!B222</f>
        <v>ТЛТ00004518</v>
      </c>
      <c r="C56" s="123" t="str">
        <f>'Бланк заказа с НДС'!F222</f>
        <v>906-376</v>
      </c>
      <c r="D56" s="123">
        <f>'Бланк заказа с НДС'!G222</f>
        <v>1302515</v>
      </c>
      <c r="E56" s="123" t="str">
        <f>'Бланк заказа с НДС'!H222</f>
        <v>и</v>
      </c>
      <c r="F56" s="123">
        <f>'Бланк заказа с НДС'!I222</f>
        <v>1902008221694</v>
      </c>
      <c r="G56" s="123" t="str">
        <f>'Бланк заказа с НДС'!K222</f>
        <v>906-376</v>
      </c>
      <c r="H56" s="123" t="str">
        <f>'Бланк заказа с НДС'!L222</f>
        <v>906-376 Шарнир равных угловых скоростей наружный Ford Focus II   15-1510</v>
      </c>
      <c r="I56" s="124">
        <f>'Бланк заказа с НДС'!N222/1.22</f>
        <v>830</v>
      </c>
      <c r="J56" s="124">
        <f>'Бланк заказа с НДС'!N222</f>
        <v>1012.6</v>
      </c>
      <c r="K56" s="124">
        <f t="shared" si="5"/>
        <v>1113.8600000000001</v>
      </c>
      <c r="L56" s="124">
        <f t="shared" si="5"/>
        <v>1225.2460000000003</v>
      </c>
      <c r="M56" s="124">
        <f t="shared" si="3"/>
        <v>1654.0821000000005</v>
      </c>
      <c r="N56" s="43"/>
      <c r="O56" s="43"/>
      <c r="P56" s="52"/>
      <c r="Q56" s="52"/>
      <c r="R56" s="52"/>
    </row>
    <row r="57" spans="1:18" s="52" customFormat="1" ht="24.75" customHeight="1" x14ac:dyDescent="0.2">
      <c r="A57" s="122">
        <f>_xlfn.AGGREGATE(3,3,$B$11:B57)</f>
        <v>43</v>
      </c>
      <c r="B57" s="123" t="str">
        <f>'Бланк заказа с НДС'!B223</f>
        <v>ТЛТ00004508</v>
      </c>
      <c r="C57" s="123" t="str">
        <f>'Бланк заказа с НДС'!F223</f>
        <v>906-392</v>
      </c>
      <c r="D57" s="123" t="str">
        <f>'Бланк заказа с НДС'!G223</f>
        <v>1404785</v>
      </c>
      <c r="E57" s="123" t="str">
        <f>'Бланк заказа с НДС'!H223</f>
        <v>и</v>
      </c>
      <c r="F57" s="123">
        <f>'Бланк заказа с НДС'!I223</f>
        <v>1902008221854</v>
      </c>
      <c r="G57" s="123" t="str">
        <f>'Бланк заказа с НДС'!K223</f>
        <v>906-392</v>
      </c>
      <c r="H57" s="123" t="str">
        <f>'Бланк заказа с НДС'!L223</f>
        <v>906-392 Рулевой наконечник левый Ford Focus II   1404785</v>
      </c>
      <c r="I57" s="124">
        <f>'Бланк заказа с НДС'!N223/1.22</f>
        <v>320</v>
      </c>
      <c r="J57" s="124">
        <f>'Бланк заказа с НДС'!N223</f>
        <v>390.4</v>
      </c>
      <c r="K57" s="124">
        <f t="shared" si="5"/>
        <v>429.44</v>
      </c>
      <c r="L57" s="124">
        <f t="shared" si="5"/>
        <v>472.38400000000001</v>
      </c>
      <c r="M57" s="124">
        <f t="shared" si="3"/>
        <v>637.71840000000009</v>
      </c>
      <c r="N57" s="43"/>
      <c r="O57" s="43"/>
    </row>
    <row r="58" spans="1:18" s="52" customFormat="1" ht="21" customHeight="1" x14ac:dyDescent="0.2">
      <c r="A58" s="122">
        <f>_xlfn.AGGREGATE(3,3,$B$11:B58)</f>
        <v>44</v>
      </c>
      <c r="B58" s="123" t="str">
        <f>'Бланк заказа с НДС'!B224</f>
        <v>ТЛТ00004510</v>
      </c>
      <c r="C58" s="123" t="str">
        <f>'Бланк заказа с НДС'!F224</f>
        <v>906-393</v>
      </c>
      <c r="D58" s="123" t="str">
        <f>'Бланк заказа с НДС'!G224</f>
        <v>1388549</v>
      </c>
      <c r="E58" s="123" t="str">
        <f>'Бланк заказа с НДС'!H224</f>
        <v>и</v>
      </c>
      <c r="F58" s="123">
        <f>'Бланк заказа с НДС'!I224</f>
        <v>1902008221861</v>
      </c>
      <c r="G58" s="123" t="str">
        <f>'Бланк заказа с НДС'!K224</f>
        <v>906-393</v>
      </c>
      <c r="H58" s="123" t="str">
        <f>'Бланк заказа с НДС'!L224</f>
        <v>906-393 Рулевой наконечник правый Ford Focus II   1388549</v>
      </c>
      <c r="I58" s="124">
        <f>'Бланк заказа с НДС'!N224/1.22</f>
        <v>320</v>
      </c>
      <c r="J58" s="124">
        <f>'Бланк заказа с НДС'!N224</f>
        <v>390.4</v>
      </c>
      <c r="K58" s="124">
        <f t="shared" si="5"/>
        <v>429.44</v>
      </c>
      <c r="L58" s="124">
        <f t="shared" si="5"/>
        <v>472.38400000000001</v>
      </c>
      <c r="M58" s="124">
        <f t="shared" si="3"/>
        <v>637.71840000000009</v>
      </c>
      <c r="N58" s="43"/>
      <c r="O58" s="43"/>
    </row>
    <row r="59" spans="1:18" s="52" customFormat="1" ht="21" customHeight="1" x14ac:dyDescent="0.2">
      <c r="A59" s="122">
        <f>_xlfn.AGGREGATE(3,3,$B$11:B59)</f>
        <v>45</v>
      </c>
      <c r="B59" s="123" t="str">
        <f>'Бланк заказа с НДС'!B225</f>
        <v>ТЛТ00004512</v>
      </c>
      <c r="C59" s="123" t="str">
        <f>'Бланк заказа с НДС'!F225</f>
        <v>906-394</v>
      </c>
      <c r="D59" s="123" t="str">
        <f>'Бланк заказа с НДС'!G225</f>
        <v>1234382</v>
      </c>
      <c r="E59" s="123" t="str">
        <f>'Бланк заказа с НДС'!H225</f>
        <v>и</v>
      </c>
      <c r="F59" s="123">
        <f>'Бланк заказа с НДС'!I225</f>
        <v>1902008221878</v>
      </c>
      <c r="G59" s="123" t="str">
        <f>'Бланк заказа с НДС'!K225</f>
        <v>906-394</v>
      </c>
      <c r="H59" s="123" t="str">
        <f>'Бланк заказа с НДС'!L225</f>
        <v>906-394 Шаровая опора Ford Focus II   1234382</v>
      </c>
      <c r="I59" s="124">
        <f>'Бланк заказа с НДС'!N225/1.22</f>
        <v>300</v>
      </c>
      <c r="J59" s="124">
        <f>'Бланк заказа с НДС'!N225</f>
        <v>366</v>
      </c>
      <c r="K59" s="124">
        <f t="shared" si="5"/>
        <v>402.6</v>
      </c>
      <c r="L59" s="124">
        <f t="shared" si="5"/>
        <v>442.86000000000007</v>
      </c>
      <c r="M59" s="124">
        <f t="shared" si="3"/>
        <v>597.8610000000001</v>
      </c>
      <c r="N59" s="43"/>
      <c r="O59" s="43"/>
    </row>
    <row r="60" spans="1:18" s="52" customFormat="1" ht="19.5" customHeight="1" x14ac:dyDescent="0.2">
      <c r="A60" s="122">
        <f>_xlfn.AGGREGATE(3,3,$B$11:B60)</f>
        <v>46</v>
      </c>
      <c r="B60" s="123" t="str">
        <f>'Бланк заказа с НДС'!B226</f>
        <v>ТЛТ00004514</v>
      </c>
      <c r="C60" s="123" t="str">
        <f>'Бланк заказа с НДС'!F226</f>
        <v>906-395</v>
      </c>
      <c r="D60" s="123" t="str">
        <f>'Бланк заказа с НДС'!G226</f>
        <v>1223792</v>
      </c>
      <c r="E60" s="123" t="str">
        <f>'Бланк заказа с НДС'!H226</f>
        <v>и</v>
      </c>
      <c r="F60" s="123">
        <f>'Бланк заказа с НДС'!I226</f>
        <v>1902008221885</v>
      </c>
      <c r="G60" s="123" t="str">
        <f>'Бланк заказа с НДС'!K226</f>
        <v>906-395</v>
      </c>
      <c r="H60" s="123" t="str">
        <f>'Бланк заказа с НДС'!L226</f>
        <v>906-395 Стойка стабилизатора передней подвески Ford Focus II   1223792</v>
      </c>
      <c r="I60" s="124">
        <f>'Бланк заказа с НДС'!N226/1.22</f>
        <v>305</v>
      </c>
      <c r="J60" s="124">
        <f>'Бланк заказа с НДС'!N226</f>
        <v>372.1</v>
      </c>
      <c r="K60" s="124">
        <f t="shared" si="5"/>
        <v>409.31000000000006</v>
      </c>
      <c r="L60" s="124">
        <f t="shared" si="5"/>
        <v>450.2410000000001</v>
      </c>
      <c r="M60" s="124">
        <f t="shared" si="3"/>
        <v>607.82535000000018</v>
      </c>
      <c r="N60" s="43"/>
      <c r="O60" s="43"/>
    </row>
    <row r="61" spans="1:18" s="52" customFormat="1" ht="18.75" customHeight="1" x14ac:dyDescent="0.2">
      <c r="A61" s="122">
        <f>_xlfn.AGGREGATE(3,3,$B$11:B61)</f>
        <v>47</v>
      </c>
      <c r="B61" s="123" t="str">
        <f>'Бланк заказа с НДС'!B227</f>
        <v>ТЛТ00004516</v>
      </c>
      <c r="C61" s="123" t="str">
        <f>'Бланк заказа с НДС'!F227</f>
        <v>906-396</v>
      </c>
      <c r="D61" s="123" t="str">
        <f>'Бланк заказа с НДС'!G227</f>
        <v>1310333</v>
      </c>
      <c r="E61" s="123" t="str">
        <f>'Бланк заказа с НДС'!H227</f>
        <v>и</v>
      </c>
      <c r="F61" s="123">
        <f>'Бланк заказа с НДС'!I227</f>
        <v>1902008221892</v>
      </c>
      <c r="G61" s="123" t="str">
        <f>'Бланк заказа с НДС'!K227</f>
        <v>906-396</v>
      </c>
      <c r="H61" s="123" t="str">
        <f>'Бланк заказа с НДС'!L227</f>
        <v>906-396 Стойка стабилизатора задней подвески Ford Focus II   1310333</v>
      </c>
      <c r="I61" s="124">
        <f>'Бланк заказа с НДС'!N227/1.22</f>
        <v>240.00000000000003</v>
      </c>
      <c r="J61" s="124">
        <f>'Бланк заказа с НДС'!N227</f>
        <v>292.8</v>
      </c>
      <c r="K61" s="124">
        <f t="shared" si="5"/>
        <v>322.08000000000004</v>
      </c>
      <c r="L61" s="124">
        <f t="shared" si="5"/>
        <v>354.28800000000007</v>
      </c>
      <c r="M61" s="124">
        <f t="shared" si="3"/>
        <v>478.28880000000015</v>
      </c>
      <c r="N61" s="43"/>
      <c r="O61" s="43"/>
    </row>
    <row r="62" spans="1:18" s="52" customFormat="1" ht="21" customHeight="1" x14ac:dyDescent="0.2">
      <c r="A62" s="122">
        <f>_xlfn.AGGREGATE(3,3,$B$11:B62)</f>
        <v>48</v>
      </c>
      <c r="B62" s="123" t="str">
        <f>'Бланк заказа с НДС'!B228</f>
        <v>ТЛТ00010999</v>
      </c>
      <c r="C62" s="123" t="str">
        <f>'Бланк заказа с НДС'!F228</f>
        <v>906-578</v>
      </c>
      <c r="D62" s="123" t="str">
        <f>'Бланк заказа с НДС'!G228</f>
        <v>1470387</v>
      </c>
      <c r="E62" s="123" t="str">
        <f>'Бланк заказа с НДС'!H228</f>
        <v>и</v>
      </c>
      <c r="F62" s="123">
        <f>'Бланк заказа с НДС'!I228</f>
        <v>4630017734474</v>
      </c>
      <c r="G62" s="123" t="str">
        <f>'Бланк заказа с НДС'!K228</f>
        <v>906-578</v>
      </c>
      <c r="H62" s="123" t="str">
        <f>'Бланк заказа с НДС'!L228</f>
        <v>906-578 Шаровая опора Ford Focus II 21 мм   1470387</v>
      </c>
      <c r="I62" s="124">
        <f>'Бланк заказа с НДС'!N228/1.22</f>
        <v>440</v>
      </c>
      <c r="J62" s="124">
        <f>'Бланк заказа с НДС'!N228</f>
        <v>536.79999999999995</v>
      </c>
      <c r="K62" s="124">
        <f t="shared" si="5"/>
        <v>590.48</v>
      </c>
      <c r="L62" s="124">
        <f t="shared" si="5"/>
        <v>649.52800000000002</v>
      </c>
      <c r="M62" s="124">
        <f t="shared" si="3"/>
        <v>876.86280000000011</v>
      </c>
      <c r="N62" s="43"/>
      <c r="O62" s="43"/>
    </row>
    <row r="63" spans="1:18" s="52" customFormat="1" ht="19.5" customHeight="1" x14ac:dyDescent="0.2">
      <c r="A63" s="122">
        <f>_xlfn.AGGREGATE(3,3,$B$11:B63)</f>
        <v>49</v>
      </c>
      <c r="B63" s="123" t="str">
        <f>'Бланк заказа с НДС'!B229</f>
        <v>ТЛТ00012816</v>
      </c>
      <c r="C63" s="123" t="str">
        <f>'Бланк заказа с НДС'!F229</f>
        <v>906-597</v>
      </c>
      <c r="D63" s="123">
        <f>'Бланк заказа с НДС'!G229</f>
        <v>1826505</v>
      </c>
      <c r="E63" s="123" t="str">
        <f>'Бланк заказа с НДС'!H229</f>
        <v>и</v>
      </c>
      <c r="F63" s="123">
        <f>'Бланк заказа с НДС'!I229</f>
        <v>4630017785209</v>
      </c>
      <c r="G63" s="123" t="str">
        <f>'Бланк заказа с НДС'!K229</f>
        <v>906-597</v>
      </c>
      <c r="H63" s="123" t="str">
        <f>'Бланк заказа с НДС'!L229</f>
        <v>906-597 Рулевой наконечник левый Ford Focus 3 1826505</v>
      </c>
      <c r="I63" s="124">
        <f>'Бланк заказа с НДС'!N229/1.22</f>
        <v>370</v>
      </c>
      <c r="J63" s="124">
        <f>'Бланк заказа с НДС'!N229</f>
        <v>451.4</v>
      </c>
      <c r="K63" s="124">
        <f t="shared" si="5"/>
        <v>496.54</v>
      </c>
      <c r="L63" s="124">
        <f t="shared" si="5"/>
        <v>546.19400000000007</v>
      </c>
      <c r="M63" s="124">
        <f t="shared" si="3"/>
        <v>737.36190000000011</v>
      </c>
      <c r="N63" s="43"/>
      <c r="O63" s="43"/>
      <c r="R63" s="118"/>
    </row>
    <row r="64" spans="1:18" s="52" customFormat="1" ht="21.75" customHeight="1" x14ac:dyDescent="0.2">
      <c r="A64" s="122">
        <f>_xlfn.AGGREGATE(3,3,$B$11:B64)</f>
        <v>50</v>
      </c>
      <c r="B64" s="123" t="str">
        <f>'Бланк заказа с НДС'!B230</f>
        <v>ТЛТ00012817</v>
      </c>
      <c r="C64" s="123" t="str">
        <f>'Бланк заказа с НДС'!F230</f>
        <v>906-598</v>
      </c>
      <c r="D64" s="123">
        <f>'Бланк заказа с НДС'!G230</f>
        <v>1826501</v>
      </c>
      <c r="E64" s="123" t="str">
        <f>'Бланк заказа с НДС'!H230</f>
        <v>и</v>
      </c>
      <c r="F64" s="123">
        <f>'Бланк заказа с НДС'!I230</f>
        <v>4630017785193</v>
      </c>
      <c r="G64" s="123" t="str">
        <f>'Бланк заказа с НДС'!K230</f>
        <v>906-598</v>
      </c>
      <c r="H64" s="123" t="str">
        <f>'Бланк заказа с НДС'!L230</f>
        <v>906-598 Рулевой наконечник правый Ford Focus 3 1826501</v>
      </c>
      <c r="I64" s="124">
        <f>'Бланк заказа с НДС'!N230/1.22</f>
        <v>370</v>
      </c>
      <c r="J64" s="124">
        <f>'Бланк заказа с НДС'!N230</f>
        <v>451.4</v>
      </c>
      <c r="K64" s="124">
        <f t="shared" si="5"/>
        <v>496.54</v>
      </c>
      <c r="L64" s="124">
        <f t="shared" si="5"/>
        <v>546.19400000000007</v>
      </c>
      <c r="M64" s="124">
        <f t="shared" si="3"/>
        <v>737.36190000000011</v>
      </c>
      <c r="N64" s="43"/>
      <c r="O64" s="43"/>
    </row>
    <row r="65" spans="1:18" s="117" customFormat="1" ht="15.75" x14ac:dyDescent="0.2">
      <c r="A65" s="213">
        <f>_xlfn.AGGREGATE(3,3,$B$11:B65)</f>
        <v>50</v>
      </c>
      <c r="B65" s="214"/>
      <c r="C65" s="214" t="str">
        <f>'Бланк заказа с НДС'!F231</f>
        <v xml:space="preserve">RENAULT </v>
      </c>
      <c r="D65" s="214">
        <f>'Бланк заказа с НДС'!G231</f>
        <v>0</v>
      </c>
      <c r="E65" s="214">
        <f>'Бланк заказа с НДС'!H231</f>
        <v>0</v>
      </c>
      <c r="F65" s="214">
        <f>'Бланк заказа с НДС'!I231</f>
        <v>0</v>
      </c>
      <c r="G65" s="214">
        <f>'Бланк заказа с НДС'!K231</f>
        <v>0</v>
      </c>
      <c r="H65" s="214">
        <f>'Бланк заказа с НДС'!L231</f>
        <v>0</v>
      </c>
      <c r="I65" s="215">
        <f>'Бланк заказа с НДС'!N231/1.22</f>
        <v>0</v>
      </c>
      <c r="J65" s="215">
        <f>'Бланк заказа с НДС'!N231</f>
        <v>0</v>
      </c>
      <c r="K65" s="215">
        <f t="shared" si="5"/>
        <v>0</v>
      </c>
      <c r="L65" s="215">
        <f t="shared" si="5"/>
        <v>0</v>
      </c>
      <c r="M65" s="216">
        <f t="shared" si="3"/>
        <v>0</v>
      </c>
      <c r="N65" s="43"/>
      <c r="O65" s="43"/>
      <c r="P65" s="52"/>
      <c r="Q65" s="52"/>
      <c r="R65" s="52"/>
    </row>
    <row r="66" spans="1:18" s="118" customFormat="1" ht="15.75" x14ac:dyDescent="0.2">
      <c r="A66" s="122">
        <f>_xlfn.AGGREGATE(3,3,$B$11:B66)</f>
        <v>51</v>
      </c>
      <c r="B66" s="123" t="str">
        <f>'Бланк заказа с НДС'!B232</f>
        <v>ТЛТ00004498</v>
      </c>
      <c r="C66" s="123" t="str">
        <f>'Бланк заказа с НДС'!F232</f>
        <v>906-355</v>
      </c>
      <c r="D66" s="123">
        <f>'Бланк заказа с НДС'!G232</f>
        <v>6001550441</v>
      </c>
      <c r="E66" s="123" t="str">
        <f>'Бланк заказа с НДС'!H232</f>
        <v>и</v>
      </c>
      <c r="F66" s="123">
        <f>'Бланк заказа с НДС'!I232</f>
        <v>1802008221123</v>
      </c>
      <c r="G66" s="123" t="str">
        <f>'Бланк заказа с НДС'!K232</f>
        <v>906-355</v>
      </c>
      <c r="H66" s="123" t="str">
        <f>'Бланк заказа с НДС'!L232</f>
        <v>906-355 Внутренний рулевой наконечник Renault Logan   6001550441</v>
      </c>
      <c r="I66" s="124">
        <f>'Бланк заказа с НДС'!N232/1.22</f>
        <v>285</v>
      </c>
      <c r="J66" s="124">
        <f>'Бланк заказа с НДС'!N232</f>
        <v>347.7</v>
      </c>
      <c r="K66" s="124">
        <f t="shared" si="5"/>
        <v>382.47</v>
      </c>
      <c r="L66" s="124">
        <f t="shared" si="5"/>
        <v>420.71700000000004</v>
      </c>
      <c r="M66" s="124">
        <f t="shared" si="3"/>
        <v>567.96795000000009</v>
      </c>
      <c r="N66" s="43"/>
      <c r="O66" s="43"/>
      <c r="P66" s="52"/>
      <c r="Q66" s="52"/>
      <c r="R66" s="119"/>
    </row>
    <row r="67" spans="1:18" s="119" customFormat="1" ht="19.5" customHeight="1" x14ac:dyDescent="0.2">
      <c r="A67" s="122">
        <f>_xlfn.AGGREGATE(3,3,$B$11:B67)</f>
        <v>52</v>
      </c>
      <c r="B67" s="123" t="str">
        <f>'Бланк заказа с НДС'!B235</f>
        <v>ТЛТ00004492</v>
      </c>
      <c r="C67" s="123" t="str">
        <f>'Бланк заказа с НДС'!F235</f>
        <v>906-353</v>
      </c>
      <c r="D67" s="123" t="str">
        <f>'Бланк заказа с НДС'!G235</f>
        <v>6001547610</v>
      </c>
      <c r="E67" s="123" t="str">
        <f>'Бланк заказа с НДС'!H235</f>
        <v>и</v>
      </c>
      <c r="F67" s="123">
        <f>'Бланк заказа с НДС'!I235</f>
        <v>1802008221154</v>
      </c>
      <c r="G67" s="123" t="str">
        <f>'Бланк заказа с НДС'!K235</f>
        <v>906-353</v>
      </c>
      <c r="H67" s="123" t="str">
        <f>'Бланк заказа с НДС'!L235</f>
        <v>906-353 Рулевой наконечник наружный левый Renault Logan 6001547610</v>
      </c>
      <c r="I67" s="124">
        <f>'Бланк заказа с НДС'!N235/1.22</f>
        <v>415</v>
      </c>
      <c r="J67" s="124">
        <f>'Бланк заказа с НДС'!N235</f>
        <v>506.3</v>
      </c>
      <c r="K67" s="124">
        <f t="shared" ref="K67:L80" si="6">J67*1.1</f>
        <v>556.93000000000006</v>
      </c>
      <c r="L67" s="124">
        <f t="shared" si="6"/>
        <v>612.62300000000016</v>
      </c>
      <c r="M67" s="124">
        <f t="shared" si="3"/>
        <v>827.04105000000027</v>
      </c>
      <c r="N67" s="43"/>
      <c r="O67" s="43"/>
      <c r="P67" s="52"/>
      <c r="Q67" s="52"/>
      <c r="R67" s="52"/>
    </row>
    <row r="68" spans="1:18" s="119" customFormat="1" ht="15.75" x14ac:dyDescent="0.2">
      <c r="A68" s="122">
        <f>_xlfn.AGGREGATE(3,3,$B$11:B68)</f>
        <v>53</v>
      </c>
      <c r="B68" s="123" t="str">
        <f>'Бланк заказа с НДС'!B236</f>
        <v>ТЛТ00004495</v>
      </c>
      <c r="C68" s="123" t="str">
        <f>'Бланк заказа с НДС'!F236</f>
        <v>906-354</v>
      </c>
      <c r="D68" s="123" t="str">
        <f>'Бланк заказа с НДС'!G236</f>
        <v>6001547611</v>
      </c>
      <c r="E68" s="123" t="str">
        <f>'Бланк заказа с НДС'!H236</f>
        <v>и</v>
      </c>
      <c r="F68" s="123">
        <f>'Бланк заказа с НДС'!I236</f>
        <v>1802008221147</v>
      </c>
      <c r="G68" s="123" t="str">
        <f>'Бланк заказа с НДС'!K236</f>
        <v>906-354</v>
      </c>
      <c r="H68" s="123" t="str">
        <f>'Бланк заказа с НДС'!L236</f>
        <v>906-354 Рулевой наконечник наружный правый Renault Logan   6001547611</v>
      </c>
      <c r="I68" s="124">
        <f>'Бланк заказа с НДС'!N236/1.22</f>
        <v>415</v>
      </c>
      <c r="J68" s="124">
        <f>'Бланк заказа с НДС'!N236</f>
        <v>506.3</v>
      </c>
      <c r="K68" s="124">
        <f t="shared" si="6"/>
        <v>556.93000000000006</v>
      </c>
      <c r="L68" s="124">
        <f t="shared" si="6"/>
        <v>612.62300000000016</v>
      </c>
      <c r="M68" s="124">
        <f t="shared" si="3"/>
        <v>827.04105000000027</v>
      </c>
      <c r="N68" s="43"/>
      <c r="O68" s="43"/>
      <c r="P68" s="52"/>
      <c r="Q68" s="52"/>
      <c r="R68" s="52"/>
    </row>
    <row r="69" spans="1:18" s="52" customFormat="1" ht="31.5" x14ac:dyDescent="0.2">
      <c r="A69" s="122">
        <f>_xlfn.AGGREGATE(3,3,$B$11:B69)</f>
        <v>54</v>
      </c>
      <c r="B69" s="123" t="str">
        <f>'Бланк заказа с НДС'!B237</f>
        <v>ТЛТ00004501</v>
      </c>
      <c r="C69" s="123" t="str">
        <f>'Бланк заказа с НДС'!F237</f>
        <v>906-356</v>
      </c>
      <c r="D69" s="123" t="str">
        <f>'Бланк заказа с НДС'!G237</f>
        <v>8200277960</v>
      </c>
      <c r="E69" s="123" t="str">
        <f>'Бланк заказа с НДС'!H237</f>
        <v>и</v>
      </c>
      <c r="F69" s="123">
        <f>'Бланк заказа с НДС'!I237</f>
        <v>1802008221161</v>
      </c>
      <c r="G69" s="123" t="str">
        <f>'Бланк заказа с НДС'!K237</f>
        <v>906-356</v>
      </c>
      <c r="H69" s="123" t="str">
        <f>'Бланк заказа с НДС'!L237</f>
        <v>906-356 Комплект стойки стабилизатора Renault Logan   6001547138 / 6001547892</v>
      </c>
      <c r="I69" s="124">
        <f>'Бланк заказа с НДС'!N237/1.22</f>
        <v>129.17213114754099</v>
      </c>
      <c r="J69" s="124">
        <f>'Бланк заказа с НДС'!N237</f>
        <v>157.59</v>
      </c>
      <c r="K69" s="124">
        <f t="shared" si="6"/>
        <v>173.34900000000002</v>
      </c>
      <c r="L69" s="124">
        <f t="shared" si="6"/>
        <v>190.68390000000002</v>
      </c>
      <c r="M69" s="124">
        <f t="shared" si="3"/>
        <v>257.42326500000007</v>
      </c>
      <c r="N69" s="43"/>
      <c r="O69" s="43"/>
    </row>
    <row r="70" spans="1:18" s="119" customFormat="1" ht="15.75" x14ac:dyDescent="0.2">
      <c r="A70" s="122">
        <f>_xlfn.AGGREGATE(3,3,$B$11:B70)</f>
        <v>55</v>
      </c>
      <c r="B70" s="123" t="str">
        <f>'Бланк заказа с НДС'!B238</f>
        <v>ТЛТ00004549</v>
      </c>
      <c r="C70" s="123" t="str">
        <f>'Бланк заказа с НДС'!F238</f>
        <v>906-420</v>
      </c>
      <c r="D70" s="123">
        <f>'Бланк заказа с НДС'!G238</f>
        <v>6001547519</v>
      </c>
      <c r="E70" s="123" t="str">
        <f>'Бланк заказа с НДС'!H238</f>
        <v>и</v>
      </c>
      <c r="F70" s="123">
        <f>'Бланк заказа с НДС'!I238</f>
        <v>1802008221390</v>
      </c>
      <c r="G70" s="123" t="str">
        <f>'Бланк заказа с НДС'!K238</f>
        <v>906-420</v>
      </c>
      <c r="H70" s="123" t="str">
        <f>'Бланк заказа с НДС'!L238</f>
        <v>906-420 Рычаг передней подвески правый в сборе Renault Logan   6001547519</v>
      </c>
      <c r="I70" s="124">
        <f>'Бланк заказа с НДС'!N238/1.22</f>
        <v>1380</v>
      </c>
      <c r="J70" s="124">
        <f>'Бланк заказа с НДС'!N238</f>
        <v>1683.6</v>
      </c>
      <c r="K70" s="124">
        <f t="shared" si="6"/>
        <v>1851.96</v>
      </c>
      <c r="L70" s="124">
        <f t="shared" si="6"/>
        <v>2037.1560000000002</v>
      </c>
      <c r="M70" s="124">
        <f t="shared" si="3"/>
        <v>2750.1606000000006</v>
      </c>
      <c r="N70" s="43"/>
      <c r="O70" s="43"/>
      <c r="P70" s="52"/>
      <c r="Q70" s="52"/>
    </row>
    <row r="71" spans="1:18" s="52" customFormat="1" ht="15.75" x14ac:dyDescent="0.2">
      <c r="A71" s="122">
        <f>_xlfn.AGGREGATE(3,3,$B$11:B71)</f>
        <v>56</v>
      </c>
      <c r="B71" s="123" t="str">
        <f>'Бланк заказа с НДС'!B239</f>
        <v>ТЛТ00004552</v>
      </c>
      <c r="C71" s="123" t="str">
        <f>'Бланк заказа с НДС'!F239</f>
        <v>906-421</v>
      </c>
      <c r="D71" s="123">
        <f>'Бланк заказа с НДС'!G239</f>
        <v>6001547520</v>
      </c>
      <c r="E71" s="123" t="str">
        <f>'Бланк заказа с НДС'!H239</f>
        <v>и</v>
      </c>
      <c r="F71" s="123">
        <f>'Бланк заказа с НДС'!I239</f>
        <v>1802008221406</v>
      </c>
      <c r="G71" s="123" t="str">
        <f>'Бланк заказа с НДС'!K239</f>
        <v>906-421</v>
      </c>
      <c r="H71" s="123" t="str">
        <f>'Бланк заказа с НДС'!L239</f>
        <v>906-421 Рычаг передней подвески левый в сборе Renault Logan   6001547520</v>
      </c>
      <c r="I71" s="124">
        <f>'Бланк заказа с НДС'!N239/1.22</f>
        <v>1380</v>
      </c>
      <c r="J71" s="124">
        <f>'Бланк заказа с НДС'!N239</f>
        <v>1683.6</v>
      </c>
      <c r="K71" s="124">
        <f t="shared" si="6"/>
        <v>1851.96</v>
      </c>
      <c r="L71" s="124">
        <f t="shared" si="6"/>
        <v>2037.1560000000002</v>
      </c>
      <c r="M71" s="124">
        <f t="shared" si="3"/>
        <v>2750.1606000000006</v>
      </c>
      <c r="N71" s="43"/>
      <c r="O71" s="43"/>
      <c r="R71" s="119"/>
    </row>
    <row r="72" spans="1:18" s="52" customFormat="1" ht="17.25" customHeight="1" x14ac:dyDescent="0.2">
      <c r="A72" s="122">
        <f>_xlfn.AGGREGATE(3,3,$B$11:B72)</f>
        <v>57</v>
      </c>
      <c r="B72" s="123" t="str">
        <f>'Бланк заказа с НДС'!B240</f>
        <v>ТЛТ00014381</v>
      </c>
      <c r="C72" s="123" t="str">
        <f>'Бланк заказа с НДС'!F240</f>
        <v>906-631</v>
      </c>
      <c r="D72" s="123" t="str">
        <f>'Бланк заказа с НДС'!G240</f>
        <v>545004529R</v>
      </c>
      <c r="E72" s="123" t="str">
        <f>'Бланк заказа с НДС'!H240</f>
        <v>и</v>
      </c>
      <c r="F72" s="123">
        <f>'Бланк заказа с НДС'!I240</f>
        <v>4630017890088</v>
      </c>
      <c r="G72" s="123" t="str">
        <f>'Бланк заказа с НДС'!K240</f>
        <v>906-631</v>
      </c>
      <c r="H72" s="123" t="str">
        <f>'Бланк заказа с НДС'!L240</f>
        <v>906-631 Рычаг подвески в сборе правый Lada Largus 2013 545004529R</v>
      </c>
      <c r="I72" s="124">
        <f>'Бланк заказа с НДС'!N240/1.22</f>
        <v>1380</v>
      </c>
      <c r="J72" s="124">
        <f>'Бланк заказа с НДС'!N240</f>
        <v>1683.6</v>
      </c>
      <c r="K72" s="124">
        <f t="shared" si="6"/>
        <v>1851.96</v>
      </c>
      <c r="L72" s="124">
        <f t="shared" si="6"/>
        <v>2037.1560000000002</v>
      </c>
      <c r="M72" s="124">
        <f t="shared" si="3"/>
        <v>2750.1606000000006</v>
      </c>
      <c r="N72" s="43"/>
      <c r="O72" s="43"/>
    </row>
    <row r="73" spans="1:18" s="119" customFormat="1" ht="15.75" x14ac:dyDescent="0.2">
      <c r="A73" s="122">
        <f>_xlfn.AGGREGATE(3,3,$B$11:B73)</f>
        <v>58</v>
      </c>
      <c r="B73" s="123" t="str">
        <f>'Бланк заказа с НДС'!B241</f>
        <v>ТЛТ00014380</v>
      </c>
      <c r="C73" s="123" t="str">
        <f>'Бланк заказа с НДС'!F241</f>
        <v>906-630</v>
      </c>
      <c r="D73" s="123" t="str">
        <f>'Бланк заказа с НДС'!G241</f>
        <v>545011727R</v>
      </c>
      <c r="E73" s="123" t="str">
        <f>'Бланк заказа с НДС'!H241</f>
        <v>и</v>
      </c>
      <c r="F73" s="123">
        <f>'Бланк заказа с НДС'!I241</f>
        <v>4630017890071</v>
      </c>
      <c r="G73" s="123" t="str">
        <f>'Бланк заказа с НДС'!K241</f>
        <v>906-630</v>
      </c>
      <c r="H73" s="123" t="str">
        <f>'Бланк заказа с НДС'!L241</f>
        <v>906-630 Рычаг подвески в сборе левый Lada Largus 2013 545011727R</v>
      </c>
      <c r="I73" s="124">
        <f>'Бланк заказа с НДС'!N241/1.22</f>
        <v>1380</v>
      </c>
      <c r="J73" s="124">
        <f>'Бланк заказа с НДС'!N241</f>
        <v>1683.6</v>
      </c>
      <c r="K73" s="124">
        <f t="shared" si="6"/>
        <v>1851.96</v>
      </c>
      <c r="L73" s="124">
        <f t="shared" si="6"/>
        <v>2037.1560000000002</v>
      </c>
      <c r="M73" s="124">
        <f t="shared" si="3"/>
        <v>2750.1606000000006</v>
      </c>
      <c r="N73" s="43"/>
      <c r="O73" s="43"/>
      <c r="P73" s="52"/>
      <c r="Q73" s="52"/>
      <c r="R73" s="52"/>
    </row>
    <row r="74" spans="1:18" s="119" customFormat="1" ht="15.75" x14ac:dyDescent="0.2">
      <c r="A74" s="122">
        <f>_xlfn.AGGREGATE(3,3,$B$11:B74)</f>
        <v>59</v>
      </c>
      <c r="B74" s="123" t="str">
        <f>'Бланк заказа с НДС'!B242</f>
        <v>ТЛТ00010981</v>
      </c>
      <c r="C74" s="123" t="str">
        <f>'Бланк заказа с НДС'!F242</f>
        <v>906-569</v>
      </c>
      <c r="D74" s="123" t="str">
        <f>'Бланк заказа с НДС'!G242</f>
        <v>551103022R</v>
      </c>
      <c r="E74" s="123" t="str">
        <f>'Бланк заказа с НДС'!H242</f>
        <v>и</v>
      </c>
      <c r="F74" s="123">
        <f>'Бланк заказа с НДС'!I242</f>
        <v>4630017734559</v>
      </c>
      <c r="G74" s="123" t="str">
        <f>'Бланк заказа с НДС'!K242</f>
        <v>906-569</v>
      </c>
      <c r="H74" s="123" t="str">
        <f>'Бланк заказа с НДС'!L242</f>
        <v>906-569 Стойка переднего, заднего стабилизатора Renault Duster   551103022R</v>
      </c>
      <c r="I74" s="124">
        <f>'Бланк заказа с НДС'!N242/1.22</f>
        <v>300</v>
      </c>
      <c r="J74" s="124">
        <f>'Бланк заказа с НДС'!N242</f>
        <v>366</v>
      </c>
      <c r="K74" s="124">
        <f t="shared" si="6"/>
        <v>402.6</v>
      </c>
      <c r="L74" s="124">
        <f t="shared" si="6"/>
        <v>442.86000000000007</v>
      </c>
      <c r="M74" s="124">
        <f t="shared" si="3"/>
        <v>597.8610000000001</v>
      </c>
      <c r="N74" s="43"/>
      <c r="O74" s="43"/>
      <c r="P74" s="52"/>
      <c r="Q74" s="52"/>
    </row>
    <row r="75" spans="1:18" s="52" customFormat="1" ht="15.75" x14ac:dyDescent="0.2">
      <c r="A75" s="122">
        <f>_xlfn.AGGREGATE(3,3,$B$11:B75)</f>
        <v>60</v>
      </c>
      <c r="B75" s="123" t="str">
        <f>'Бланк заказа с НДС'!B243</f>
        <v>ТЛТ00012813</v>
      </c>
      <c r="C75" s="123" t="str">
        <f>'Бланк заказа с НДС'!F243</f>
        <v>906-594</v>
      </c>
      <c r="D75" s="123" t="str">
        <f>'Бланк заказа с НДС'!G243</f>
        <v>401602308R</v>
      </c>
      <c r="E75" s="123" t="str">
        <f>'Бланк заказа с НДС'!H243</f>
        <v>и</v>
      </c>
      <c r="F75" s="123">
        <f>'Бланк заказа с НДС'!I243</f>
        <v>4630017785230</v>
      </c>
      <c r="G75" s="123" t="str">
        <f>'Бланк заказа с НДС'!K243</f>
        <v>906-594</v>
      </c>
      <c r="H75" s="123" t="str">
        <f>'Бланк заказа с НДС'!L243</f>
        <v>906-594 Шаровая опора Renault Duster, Kaptur 401602308R</v>
      </c>
      <c r="I75" s="124">
        <f>'Бланк заказа с НДС'!N243/1.22</f>
        <v>415</v>
      </c>
      <c r="J75" s="124">
        <f>'Бланк заказа с НДС'!N243</f>
        <v>506.3</v>
      </c>
      <c r="K75" s="124">
        <f t="shared" si="6"/>
        <v>556.93000000000006</v>
      </c>
      <c r="L75" s="124">
        <f t="shared" si="6"/>
        <v>612.62300000000016</v>
      </c>
      <c r="M75" s="124">
        <f t="shared" si="3"/>
        <v>827.04105000000027</v>
      </c>
      <c r="N75" s="43"/>
      <c r="O75" s="43"/>
      <c r="R75" s="119"/>
    </row>
    <row r="76" spans="1:18" s="52" customFormat="1" ht="15.75" x14ac:dyDescent="0.2">
      <c r="A76" s="122">
        <f>_xlfn.AGGREGATE(3,3,$B$11:B76)</f>
        <v>61</v>
      </c>
      <c r="B76" s="123" t="str">
        <f>'Бланк заказа с НДС'!B244</f>
        <v>ТЛТ00012810</v>
      </c>
      <c r="C76" s="123" t="str">
        <f>'Бланк заказа с НДС'!F244</f>
        <v>906-591</v>
      </c>
      <c r="D76" s="123" t="str">
        <f>'Бланк заказа с НДС'!G244</f>
        <v>8201108332</v>
      </c>
      <c r="E76" s="123" t="str">
        <f>'Бланк заказа с НДС'!H244</f>
        <v>и</v>
      </c>
      <c r="F76" s="123">
        <f>'Бланк заказа с НДС'!I244</f>
        <v>4630017785261</v>
      </c>
      <c r="G76" s="123" t="str">
        <f>'Бланк заказа с НДС'!K244</f>
        <v>906-591</v>
      </c>
      <c r="H76" s="123" t="str">
        <f>'Бланк заказа с НДС'!L244</f>
        <v>906-591 Рулевой наконечник правый Renault Duster, Kaptur 8201108332</v>
      </c>
      <c r="I76" s="124">
        <f>'Бланк заказа с НДС'!N244/1.22</f>
        <v>450</v>
      </c>
      <c r="J76" s="124">
        <f>'Бланк заказа с НДС'!N244</f>
        <v>549</v>
      </c>
      <c r="K76" s="124">
        <f t="shared" si="6"/>
        <v>603.90000000000009</v>
      </c>
      <c r="L76" s="124">
        <f t="shared" si="6"/>
        <v>664.29000000000019</v>
      </c>
      <c r="M76" s="124">
        <f t="shared" si="3"/>
        <v>896.79150000000027</v>
      </c>
      <c r="N76" s="43"/>
      <c r="O76" s="43"/>
    </row>
    <row r="77" spans="1:18" s="119" customFormat="1" ht="15.75" x14ac:dyDescent="0.2">
      <c r="A77" s="122">
        <f>_xlfn.AGGREGATE(3,3,$B$11:B77)</f>
        <v>62</v>
      </c>
      <c r="B77" s="123" t="str">
        <f>'Бланк заказа с НДС'!B245</f>
        <v>ТЛТ00012811</v>
      </c>
      <c r="C77" s="123" t="str">
        <f>'Бланк заказа с НДС'!F245</f>
        <v>906-592</v>
      </c>
      <c r="D77" s="123" t="str">
        <f>'Бланк заказа с НДС'!G245</f>
        <v>8201108339</v>
      </c>
      <c r="E77" s="123" t="str">
        <f>'Бланк заказа с НДС'!H245</f>
        <v>и</v>
      </c>
      <c r="F77" s="123">
        <f>'Бланк заказа с НДС'!I245</f>
        <v>4630017785254</v>
      </c>
      <c r="G77" s="123" t="str">
        <f>'Бланк заказа с НДС'!K245</f>
        <v>906-592</v>
      </c>
      <c r="H77" s="123" t="str">
        <f>'Бланк заказа с НДС'!L245</f>
        <v>906-592 Рулевой наконечник левый Renault Duster, Kaptur 8201108339</v>
      </c>
      <c r="I77" s="124">
        <f>'Бланк заказа с НДС'!N245/1.22</f>
        <v>450</v>
      </c>
      <c r="J77" s="124">
        <f>'Бланк заказа с НДС'!N245</f>
        <v>549</v>
      </c>
      <c r="K77" s="124">
        <f t="shared" si="6"/>
        <v>603.90000000000009</v>
      </c>
      <c r="L77" s="124">
        <f t="shared" si="6"/>
        <v>664.29000000000019</v>
      </c>
      <c r="M77" s="124">
        <f t="shared" si="3"/>
        <v>896.79150000000027</v>
      </c>
      <c r="N77" s="43"/>
      <c r="O77" s="43"/>
      <c r="P77" s="52"/>
      <c r="Q77" s="52"/>
      <c r="R77" s="52"/>
    </row>
    <row r="78" spans="1:18" s="119" customFormat="1" ht="15.75" x14ac:dyDescent="0.2">
      <c r="A78" s="122">
        <f>_xlfn.AGGREGATE(3,3,$B$11:B78)</f>
        <v>63</v>
      </c>
      <c r="B78" s="123" t="str">
        <f>'Бланк заказа с НДС'!B246</f>
        <v>ТЛТ00012814</v>
      </c>
      <c r="C78" s="123" t="str">
        <f>'Бланк заказа с НДС'!F246</f>
        <v>906-595</v>
      </c>
      <c r="D78" s="123">
        <f>'Бланк заказа с НДС'!G246</f>
        <v>7701474795</v>
      </c>
      <c r="E78" s="123" t="str">
        <f>'Бланк заказа с НДС'!H246</f>
        <v>и</v>
      </c>
      <c r="F78" s="123">
        <f>'Бланк заказа с НДС'!I246</f>
        <v>4630017785223</v>
      </c>
      <c r="G78" s="123" t="str">
        <f>'Бланк заказа с НДС'!K246</f>
        <v>906-595</v>
      </c>
      <c r="H78" s="123" t="str">
        <f>'Бланк заказа с НДС'!L246</f>
        <v>906-595 Рулевой наконечник левый Renault Megane 2 7701474795</v>
      </c>
      <c r="I78" s="124">
        <f>'Бланк заказа с НДС'!N246/1.22</f>
        <v>350</v>
      </c>
      <c r="J78" s="124">
        <f>'Бланк заказа с НДС'!N246</f>
        <v>427</v>
      </c>
      <c r="K78" s="124">
        <f t="shared" si="6"/>
        <v>469.70000000000005</v>
      </c>
      <c r="L78" s="124">
        <f t="shared" si="6"/>
        <v>516.67000000000007</v>
      </c>
      <c r="M78" s="124">
        <f t="shared" si="3"/>
        <v>697.50450000000012</v>
      </c>
      <c r="N78" s="43"/>
      <c r="O78" s="43"/>
      <c r="P78" s="52"/>
      <c r="Q78" s="52"/>
      <c r="R78" s="52"/>
    </row>
    <row r="79" spans="1:18" s="52" customFormat="1" ht="15.75" x14ac:dyDescent="0.2">
      <c r="A79" s="122">
        <f>_xlfn.AGGREGATE(3,3,$B$11:B79)</f>
        <v>64</v>
      </c>
      <c r="B79" s="123" t="str">
        <f>'Бланк заказа с НДС'!B247</f>
        <v>ТЛТ00012815</v>
      </c>
      <c r="C79" s="123" t="str">
        <f>'Бланк заказа с НДС'!F247</f>
        <v>906-596</v>
      </c>
      <c r="D79" s="123">
        <f>'Бланк заказа с НДС'!G247</f>
        <v>7701474796</v>
      </c>
      <c r="E79" s="123" t="str">
        <f>'Бланк заказа с НДС'!H247</f>
        <v>и</v>
      </c>
      <c r="F79" s="123">
        <f>'Бланк заказа с НДС'!I247</f>
        <v>4630017785216</v>
      </c>
      <c r="G79" s="123" t="str">
        <f>'Бланк заказа с НДС'!K247</f>
        <v>906-596</v>
      </c>
      <c r="H79" s="123" t="str">
        <f>'Бланк заказа с НДС'!L247</f>
        <v>906-596 Рулевой наконечник правый Renault Megane 2 7701474796</v>
      </c>
      <c r="I79" s="124">
        <f>'Бланк заказа с НДС'!N247/1.22</f>
        <v>350</v>
      </c>
      <c r="J79" s="124">
        <f>'Бланк заказа с НДС'!N247</f>
        <v>427</v>
      </c>
      <c r="K79" s="124">
        <f t="shared" si="6"/>
        <v>469.70000000000005</v>
      </c>
      <c r="L79" s="124">
        <f t="shared" si="6"/>
        <v>516.67000000000007</v>
      </c>
      <c r="M79" s="124">
        <f t="shared" si="3"/>
        <v>697.50450000000012</v>
      </c>
      <c r="N79" s="43"/>
      <c r="O79" s="43"/>
    </row>
    <row r="80" spans="1:18" s="52" customFormat="1" ht="19.5" customHeight="1" x14ac:dyDescent="0.2">
      <c r="A80" s="122">
        <f>_xlfn.AGGREGATE(3,3,$B$11:B80)</f>
        <v>65</v>
      </c>
      <c r="B80" s="123" t="str">
        <f>'Бланк заказа с НДС'!B248</f>
        <v>ТЛТ00012825</v>
      </c>
      <c r="C80" s="123" t="str">
        <f>'Бланк заказа с НДС'!F248</f>
        <v>906-606</v>
      </c>
      <c r="D80" s="123">
        <f>'Бланк заказа с НДС'!G248</f>
        <v>8200166159</v>
      </c>
      <c r="E80" s="123" t="str">
        <f>'Бланк заказа с НДС'!H248</f>
        <v>и</v>
      </c>
      <c r="F80" s="123">
        <f>'Бланк заказа с НДС'!I248</f>
        <v>4630017785117</v>
      </c>
      <c r="G80" s="123" t="str">
        <f>'Бланк заказа с НДС'!K248</f>
        <v>906-606</v>
      </c>
      <c r="H80" s="123" t="str">
        <f>'Бланк заказа с НДС'!L248</f>
        <v>906-606 Стойка стабилизатора Renault Megane 2 8200166159</v>
      </c>
      <c r="I80" s="124">
        <f>'Бланк заказа с НДС'!N248/1.22</f>
        <v>310</v>
      </c>
      <c r="J80" s="124">
        <f>'Бланк заказа с НДС'!N248</f>
        <v>378.2</v>
      </c>
      <c r="K80" s="124">
        <f t="shared" si="6"/>
        <v>416.02000000000004</v>
      </c>
      <c r="L80" s="124">
        <f t="shared" si="6"/>
        <v>457.62200000000007</v>
      </c>
      <c r="M80" s="124">
        <f t="shared" si="3"/>
        <v>617.78970000000015</v>
      </c>
      <c r="N80" s="43"/>
      <c r="O80" s="43"/>
    </row>
    <row r="81" spans="1:18" s="52" customFormat="1" ht="15.75" x14ac:dyDescent="0.2">
      <c r="A81" s="122">
        <f>_xlfn.AGGREGATE(3,3,$B$11:B81)</f>
        <v>66</v>
      </c>
      <c r="B81" s="123" t="str">
        <f>'Бланк заказа с НДС'!B249</f>
        <v>ТЛТ00012827</v>
      </c>
      <c r="C81" s="123" t="str">
        <f>'Бланк заказа с НДС'!F249</f>
        <v>906-608</v>
      </c>
      <c r="D81" s="123">
        <f>'Бланк заказа с НДС'!G249</f>
        <v>6040002245</v>
      </c>
      <c r="E81" s="123" t="str">
        <f>'Бланк заказа с НДС'!H249</f>
        <v>и</v>
      </c>
      <c r="F81" s="123">
        <f>'Бланк заказа с НДС'!I249</f>
        <v>4630017927005</v>
      </c>
      <c r="G81" s="123" t="str">
        <f>'Бланк заказа с НДС'!K249</f>
        <v>906-608</v>
      </c>
      <c r="H81" s="123" t="str">
        <f>'Бланк заказа с НДС'!L249</f>
        <v>906-608 Сайлентблок Largus, Logan до 2013г. 6040002245</v>
      </c>
      <c r="I81" s="124">
        <f>'Бланк заказа с НДС'!N249/1.22</f>
        <v>186.67213114754099</v>
      </c>
      <c r="J81" s="124">
        <f>'Бланк заказа с НДС'!N249</f>
        <v>227.74</v>
      </c>
      <c r="K81" s="124">
        <f t="shared" ref="K81:L96" si="7">J81*1.1</f>
        <v>250.51400000000004</v>
      </c>
      <c r="L81" s="124">
        <f t="shared" si="7"/>
        <v>275.56540000000007</v>
      </c>
      <c r="M81" s="124">
        <f t="shared" si="3"/>
        <v>372.0132900000001</v>
      </c>
      <c r="N81" s="43"/>
      <c r="O81" s="43"/>
    </row>
    <row r="82" spans="1:18" s="117" customFormat="1" ht="15.75" x14ac:dyDescent="0.2">
      <c r="A82" s="213">
        <f>_xlfn.AGGREGATE(3,3,$B$11:B82)</f>
        <v>66</v>
      </c>
      <c r="B82" s="214"/>
      <c r="C82" s="214" t="str">
        <f>'Бланк заказа с НДС'!F250</f>
        <v>Lada Largus</v>
      </c>
      <c r="D82" s="214">
        <f>'Бланк заказа с НДС'!G250</f>
        <v>0</v>
      </c>
      <c r="E82" s="214">
        <f>'Бланк заказа с НДС'!H250</f>
        <v>0</v>
      </c>
      <c r="F82" s="214">
        <f>'Бланк заказа с НДС'!I250</f>
        <v>0</v>
      </c>
      <c r="G82" s="214">
        <f>'Бланк заказа с НДС'!K250</f>
        <v>0</v>
      </c>
      <c r="H82" s="214">
        <f>'Бланк заказа с НДС'!L250</f>
        <v>0</v>
      </c>
      <c r="I82" s="215">
        <f>'Бланк заказа с НДС'!N250/1.22</f>
        <v>0</v>
      </c>
      <c r="J82" s="215">
        <f>'Бланк заказа с НДС'!N250</f>
        <v>0</v>
      </c>
      <c r="K82" s="215">
        <f t="shared" si="7"/>
        <v>0</v>
      </c>
      <c r="L82" s="215">
        <f t="shared" si="7"/>
        <v>0</v>
      </c>
      <c r="M82" s="216">
        <f t="shared" si="3"/>
        <v>0</v>
      </c>
      <c r="N82" s="43"/>
      <c r="O82" s="43"/>
      <c r="P82" s="52"/>
      <c r="Q82" s="52"/>
      <c r="R82" s="52"/>
    </row>
    <row r="83" spans="1:18" s="52" customFormat="1" ht="15.75" x14ac:dyDescent="0.2">
      <c r="A83" s="122">
        <f>_xlfn.AGGREGATE(3,3,$B$11:B83)</f>
        <v>67</v>
      </c>
      <c r="B83" s="123" t="str">
        <f>'Бланк заказа с НДС'!B251</f>
        <v>ТЛТ00004201</v>
      </c>
      <c r="C83" s="123" t="str">
        <f>'Бланк заказа с НДС'!F251</f>
        <v>906-500</v>
      </c>
      <c r="D83" s="123" t="str">
        <f>'Бланк заказа с НДС'!G251</f>
        <v>39211AY625</v>
      </c>
      <c r="E83" s="123" t="str">
        <f>'Бланк заказа с НДС'!H251</f>
        <v>и</v>
      </c>
      <c r="F83" s="123">
        <f>'Бланк заказа с НДС'!I251</f>
        <v>4680287517109</v>
      </c>
      <c r="G83" s="123" t="str">
        <f>'Бланк заказа с НДС'!K251</f>
        <v>906-500</v>
      </c>
      <c r="H83" s="123" t="str">
        <f>'Бланк заказа с НДС'!L251</f>
        <v>906-500 Шарнир равных угловых скоростей Lada Largus 39211AY625</v>
      </c>
      <c r="I83" s="124">
        <f>'Бланк заказа с НДС'!N251/1.22</f>
        <v>1116.672131147541</v>
      </c>
      <c r="J83" s="124">
        <f>'Бланк заказа с НДС'!N251</f>
        <v>1362.34</v>
      </c>
      <c r="K83" s="124">
        <f t="shared" si="7"/>
        <v>1498.5740000000001</v>
      </c>
      <c r="L83" s="124">
        <f t="shared" si="7"/>
        <v>1648.4314000000002</v>
      </c>
      <c r="M83" s="124">
        <f t="shared" si="3"/>
        <v>2225.3823900000002</v>
      </c>
      <c r="N83" s="43"/>
      <c r="O83" s="43"/>
    </row>
    <row r="84" spans="1:18" s="52" customFormat="1" ht="19.5" customHeight="1" x14ac:dyDescent="0.2">
      <c r="A84" s="122">
        <f>_xlfn.AGGREGATE(3,3,$B$11:B84)</f>
        <v>68</v>
      </c>
      <c r="B84" s="123" t="str">
        <f>'Бланк заказа с НДС'!B252</f>
        <v>ТЛТ00008566</v>
      </c>
      <c r="C84" s="123" t="str">
        <f>'Бланк заказа с НДС'!F252</f>
        <v>906-509</v>
      </c>
      <c r="D84" s="123">
        <f>'Бланк заказа с НДС'!G252</f>
        <v>0</v>
      </c>
      <c r="E84" s="123" t="str">
        <f>'Бланк заказа с НДС'!H252</f>
        <v>и</v>
      </c>
      <c r="F84" s="123">
        <f>'Бланк заказа с НДС'!I252</f>
        <v>4680287577905</v>
      </c>
      <c r="G84" s="123" t="str">
        <f>'Бланк заказа с НДС'!K252</f>
        <v>906-509</v>
      </c>
      <c r="H84" s="123" t="str">
        <f>'Бланк заказа с НДС'!L252</f>
        <v>906-509 Шарнир равных угловых скоростей внутренний Lada Largus 1,6 JR5</v>
      </c>
      <c r="I84" s="124">
        <f>'Бланк заказа с НДС'!N252/1.22</f>
        <v>1350</v>
      </c>
      <c r="J84" s="124">
        <f>'Бланк заказа с НДС'!N252</f>
        <v>1647</v>
      </c>
      <c r="K84" s="124">
        <f t="shared" si="7"/>
        <v>1811.7</v>
      </c>
      <c r="L84" s="124">
        <f t="shared" si="7"/>
        <v>1992.8700000000001</v>
      </c>
      <c r="M84" s="124">
        <f t="shared" si="3"/>
        <v>2690.3745000000004</v>
      </c>
      <c r="N84" s="43"/>
      <c r="O84" s="43"/>
    </row>
    <row r="85" spans="1:18" s="52" customFormat="1" ht="15.75" x14ac:dyDescent="0.2">
      <c r="A85" s="122">
        <f>_xlfn.AGGREGATE(3,3,$B$11:B85)</f>
        <v>69</v>
      </c>
      <c r="B85" s="123" t="str">
        <f>'Бланк заказа с НДС'!B253</f>
        <v>ТЛТ00008567</v>
      </c>
      <c r="C85" s="123" t="str">
        <f>'Бланк заказа с НДС'!F253</f>
        <v>906-510</v>
      </c>
      <c r="D85" s="123">
        <f>'Бланк заказа с НДС'!G253</f>
        <v>0</v>
      </c>
      <c r="E85" s="123" t="str">
        <f>'Бланк заказа с НДС'!H253</f>
        <v>и</v>
      </c>
      <c r="F85" s="123">
        <f>'Бланк заказа с НДС'!I253</f>
        <v>4680287577912</v>
      </c>
      <c r="G85" s="123" t="str">
        <f>'Бланк заказа с НДС'!K253</f>
        <v>906-510</v>
      </c>
      <c r="H85" s="123" t="str">
        <f>'Бланк заказа с НДС'!L253</f>
        <v>906-510 Шарнир равных угловых скоростей внутренний Lada Largus 1,6 JH3</v>
      </c>
      <c r="I85" s="124">
        <f>'Бланк заказа с НДС'!N253/1.22</f>
        <v>1320</v>
      </c>
      <c r="J85" s="124">
        <f>'Бланк заказа с НДС'!N253</f>
        <v>1610.4</v>
      </c>
      <c r="K85" s="124">
        <f t="shared" si="7"/>
        <v>1771.4400000000003</v>
      </c>
      <c r="L85" s="124">
        <f t="shared" si="7"/>
        <v>1948.5840000000005</v>
      </c>
      <c r="M85" s="124">
        <f t="shared" si="3"/>
        <v>2630.588400000001</v>
      </c>
      <c r="N85" s="43"/>
      <c r="O85" s="43"/>
    </row>
    <row r="86" spans="1:18" s="117" customFormat="1" ht="15.75" x14ac:dyDescent="0.2">
      <c r="A86" s="213">
        <f>_xlfn.AGGREGATE(3,3,$B$11:B86)</f>
        <v>69</v>
      </c>
      <c r="B86" s="214"/>
      <c r="C86" s="214" t="str">
        <f>'Бланк заказа с НДС'!F254</f>
        <v>VW Polo, Skoda Rapid</v>
      </c>
      <c r="D86" s="214">
        <f>'Бланк заказа с НДС'!G254</f>
        <v>0</v>
      </c>
      <c r="E86" s="214">
        <f>'Бланк заказа с НДС'!H254</f>
        <v>0</v>
      </c>
      <c r="F86" s="214">
        <f>'Бланк заказа с НДС'!I254</f>
        <v>0</v>
      </c>
      <c r="G86" s="214">
        <f>'Бланк заказа с НДС'!K254</f>
        <v>0</v>
      </c>
      <c r="H86" s="214">
        <f>'Бланк заказа с НДС'!L254</f>
        <v>0</v>
      </c>
      <c r="I86" s="215">
        <f>'Бланк заказа с НДС'!N254/1.22</f>
        <v>0</v>
      </c>
      <c r="J86" s="215">
        <f>'Бланк заказа с НДС'!N254</f>
        <v>0</v>
      </c>
      <c r="K86" s="215">
        <f t="shared" si="7"/>
        <v>0</v>
      </c>
      <c r="L86" s="215">
        <f t="shared" si="7"/>
        <v>0</v>
      </c>
      <c r="M86" s="216">
        <f t="shared" si="3"/>
        <v>0</v>
      </c>
      <c r="N86" s="43"/>
      <c r="O86" s="43"/>
      <c r="P86" s="52"/>
      <c r="Q86" s="52"/>
      <c r="R86" s="52"/>
    </row>
    <row r="87" spans="1:18" s="52" customFormat="1" ht="15.75" x14ac:dyDescent="0.2">
      <c r="A87" s="122">
        <f>_xlfn.AGGREGATE(3,3,$B$11:B87)</f>
        <v>70</v>
      </c>
      <c r="B87" s="123" t="str">
        <f>'Бланк заказа с НДС'!B255</f>
        <v>ТЛТ00004404</v>
      </c>
      <c r="C87" s="123" t="str">
        <f>'Бланк заказа с НДС'!F255</f>
        <v>906-482</v>
      </c>
      <c r="D87" s="123" t="str">
        <f>'Бланк заказа с НДС'!G255</f>
        <v>6Q0423811</v>
      </c>
      <c r="E87" s="123" t="str">
        <f>'Бланк заказа с НДС'!H255</f>
        <v>и</v>
      </c>
      <c r="F87" s="123">
        <f>'Бланк заказа с НДС'!I255</f>
        <v>1802008221802</v>
      </c>
      <c r="G87" s="123" t="str">
        <f>'Бланк заказа с НДС'!K255</f>
        <v>906-482</v>
      </c>
      <c r="H87" s="123" t="str">
        <f>'Бланк заказа с НДС'!L255</f>
        <v>906-482 Рулевой наконечник наружный левый Volkswagen Polo   6Q0423811</v>
      </c>
      <c r="I87" s="124">
        <f>'Бланк заказа с НДС'!N255/1.22</f>
        <v>300</v>
      </c>
      <c r="J87" s="124">
        <f>'Бланк заказа с НДС'!N255</f>
        <v>366</v>
      </c>
      <c r="K87" s="124">
        <f t="shared" si="7"/>
        <v>402.6</v>
      </c>
      <c r="L87" s="124">
        <f t="shared" si="7"/>
        <v>442.86000000000007</v>
      </c>
      <c r="M87" s="124">
        <f t="shared" si="3"/>
        <v>597.8610000000001</v>
      </c>
      <c r="N87" s="43"/>
      <c r="O87" s="43"/>
    </row>
    <row r="88" spans="1:18" s="52" customFormat="1" ht="15.75" x14ac:dyDescent="0.2">
      <c r="A88" s="122">
        <f>_xlfn.AGGREGATE(3,3,$B$11:B88)</f>
        <v>71</v>
      </c>
      <c r="B88" s="123" t="str">
        <f>'Бланк заказа с НДС'!B256</f>
        <v>ТЛТ00004402</v>
      </c>
      <c r="C88" s="123" t="str">
        <f>'Бланк заказа с НДС'!F256</f>
        <v>906-481</v>
      </c>
      <c r="D88" s="123" t="str">
        <f>'Бланк заказа с НДС'!G256</f>
        <v>6Q0423812</v>
      </c>
      <c r="E88" s="123" t="str">
        <f>'Бланк заказа с НДС'!H256</f>
        <v>и</v>
      </c>
      <c r="F88" s="123">
        <f>'Бланк заказа с НДС'!I256</f>
        <v>1802008221796</v>
      </c>
      <c r="G88" s="123" t="str">
        <f>'Бланк заказа с НДС'!K256</f>
        <v>906-481</v>
      </c>
      <c r="H88" s="123" t="str">
        <f>'Бланк заказа с НДС'!L256</f>
        <v>906-481 Рулевой наконечник наружный правый Volkswagen Polo   6Q0423812</v>
      </c>
      <c r="I88" s="124">
        <f>'Бланк заказа с НДС'!N256/1.22</f>
        <v>300</v>
      </c>
      <c r="J88" s="124">
        <f>'Бланк заказа с НДС'!N256</f>
        <v>366</v>
      </c>
      <c r="K88" s="124">
        <f t="shared" si="7"/>
        <v>402.6</v>
      </c>
      <c r="L88" s="124">
        <f t="shared" si="7"/>
        <v>442.86000000000007</v>
      </c>
      <c r="M88" s="124">
        <f t="shared" si="3"/>
        <v>597.8610000000001</v>
      </c>
      <c r="N88" s="43"/>
      <c r="O88" s="43"/>
    </row>
    <row r="89" spans="1:18" s="52" customFormat="1" ht="15.75" x14ac:dyDescent="0.2">
      <c r="A89" s="122">
        <f>_xlfn.AGGREGATE(3,3,$B$11:B89)</f>
        <v>72</v>
      </c>
      <c r="B89" s="123" t="str">
        <f>'Бланк заказа с НДС'!B257</f>
        <v>ТЛТ00004393</v>
      </c>
      <c r="C89" s="123" t="str">
        <f>'Бланк заказа с НДС'!F257</f>
        <v>906-479</v>
      </c>
      <c r="D89" s="123" t="str">
        <f>'Бланк заказа с НДС'!G257</f>
        <v>6Q0411315F</v>
      </c>
      <c r="E89" s="123" t="str">
        <f>'Бланк заказа с НДС'!H257</f>
        <v>и</v>
      </c>
      <c r="F89" s="123">
        <f>'Бланк заказа с НДС'!I257</f>
        <v>1802008221987</v>
      </c>
      <c r="G89" s="123" t="str">
        <f>'Бланк заказа с НДС'!K257</f>
        <v>906-479</v>
      </c>
      <c r="H89" s="123" t="str">
        <f>'Бланк заказа с НДС'!L257</f>
        <v>906-479 Стойка стабилизатора Volkswagen Polo   6Q0411315F</v>
      </c>
      <c r="I89" s="124">
        <f>'Бланк заказа с НДС'!N257/1.22</f>
        <v>290</v>
      </c>
      <c r="J89" s="124">
        <f>'Бланк заказа с НДС'!N257</f>
        <v>353.8</v>
      </c>
      <c r="K89" s="124">
        <f t="shared" si="7"/>
        <v>389.18000000000006</v>
      </c>
      <c r="L89" s="124">
        <f t="shared" si="7"/>
        <v>428.09800000000013</v>
      </c>
      <c r="M89" s="124">
        <f t="shared" si="3"/>
        <v>577.93230000000017</v>
      </c>
      <c r="N89" s="43"/>
      <c r="O89" s="43"/>
    </row>
    <row r="90" spans="1:18" s="52" customFormat="1" ht="15.75" x14ac:dyDescent="0.2">
      <c r="A90" s="122">
        <f>_xlfn.AGGREGATE(3,3,$B$11:B90)</f>
        <v>73</v>
      </c>
      <c r="B90" s="123" t="str">
        <f>'Бланк заказа с НДС'!B258</f>
        <v>ТЛТ00004408</v>
      </c>
      <c r="C90" s="123" t="str">
        <f>'Бланк заказа с НДС'!F258</f>
        <v>906-476</v>
      </c>
      <c r="D90" s="123" t="str">
        <f>'Бланк заказа с НДС'!G258</f>
        <v>6R0407365</v>
      </c>
      <c r="E90" s="123" t="str">
        <f>'Бланк заказа с НДС'!H258</f>
        <v>и</v>
      </c>
      <c r="F90" s="123">
        <f>'Бланк заказа с НДС'!I258</f>
        <v>1802008221949</v>
      </c>
      <c r="G90" s="123" t="str">
        <f>'Бланк заказа с НДС'!K258</f>
        <v>906-476</v>
      </c>
      <c r="H90" s="123" t="str">
        <f>'Бланк заказа с НДС'!L258</f>
        <v>906-476 Шаровая опора левая Volkswagen Polo   6R0407365</v>
      </c>
      <c r="I90" s="124">
        <f>'Бланк заказа с НДС'!N258/1.22</f>
        <v>345</v>
      </c>
      <c r="J90" s="124">
        <f>'Бланк заказа с НДС'!N258</f>
        <v>420.9</v>
      </c>
      <c r="K90" s="124">
        <f t="shared" si="7"/>
        <v>462.99</v>
      </c>
      <c r="L90" s="124">
        <f t="shared" si="7"/>
        <v>509.28900000000004</v>
      </c>
      <c r="M90" s="124">
        <f t="shared" si="3"/>
        <v>687.54015000000015</v>
      </c>
      <c r="N90" s="43"/>
      <c r="O90" s="43"/>
    </row>
    <row r="91" spans="1:18" s="52" customFormat="1" ht="19.5" customHeight="1" x14ac:dyDescent="0.2">
      <c r="A91" s="122">
        <f>_xlfn.AGGREGATE(3,3,$B$11:B91)</f>
        <v>74</v>
      </c>
      <c r="B91" s="123" t="str">
        <f>'Бланк заказа с НДС'!B259</f>
        <v>ТЛТ00004410</v>
      </c>
      <c r="C91" s="123" t="str">
        <f>'Бланк заказа с НДС'!F259</f>
        <v>906-477</v>
      </c>
      <c r="D91" s="123" t="str">
        <f>'Бланк заказа с НДС'!G259</f>
        <v>6R0407366</v>
      </c>
      <c r="E91" s="123" t="str">
        <f>'Бланк заказа с НДС'!H259</f>
        <v>и</v>
      </c>
      <c r="F91" s="123">
        <f>'Бланк заказа с НДС'!I259</f>
        <v>1802008221956</v>
      </c>
      <c r="G91" s="123" t="str">
        <f>'Бланк заказа с НДС'!K259</f>
        <v>906-477</v>
      </c>
      <c r="H91" s="123" t="str">
        <f>'Бланк заказа с НДС'!L259</f>
        <v>906-477 Шаровая опора правая Volkswagen Polo   6R0407366</v>
      </c>
      <c r="I91" s="124">
        <f>'Бланк заказа с НДС'!N259/1.22</f>
        <v>345</v>
      </c>
      <c r="J91" s="124">
        <f>'Бланк заказа с НДС'!N259</f>
        <v>420.9</v>
      </c>
      <c r="K91" s="124">
        <f t="shared" si="7"/>
        <v>462.99</v>
      </c>
      <c r="L91" s="124">
        <f t="shared" si="7"/>
        <v>509.28900000000004</v>
      </c>
      <c r="M91" s="124">
        <f t="shared" si="3"/>
        <v>687.54015000000015</v>
      </c>
      <c r="N91" s="43"/>
      <c r="O91" s="43"/>
    </row>
    <row r="92" spans="1:18" s="52" customFormat="1" ht="15.75" x14ac:dyDescent="0.2">
      <c r="A92" s="122">
        <f>_xlfn.AGGREGATE(3,3,$B$11:B92)</f>
        <v>75</v>
      </c>
      <c r="B92" s="123" t="str">
        <f>'Бланк заказа с НДС'!B260</f>
        <v>ТЛТ00011001</v>
      </c>
      <c r="C92" s="123" t="str">
        <f>'Бланк заказа с НДС'!F260</f>
        <v>906-579</v>
      </c>
      <c r="D92" s="123" t="str">
        <f>'Бланк заказа с НДС'!G260</f>
        <v>6RD423810</v>
      </c>
      <c r="E92" s="123" t="str">
        <f>'Бланк заказа с НДС'!H260</f>
        <v>и</v>
      </c>
      <c r="F92" s="123">
        <f>'Бланк заказа с НДС'!I260</f>
        <v>4630017734481</v>
      </c>
      <c r="G92" s="123" t="str">
        <f>'Бланк заказа с НДС'!K260</f>
        <v>906-579</v>
      </c>
      <c r="H92" s="123" t="str">
        <f>'Бланк заказа с НДС'!L260</f>
        <v>906-579 Тяга рулевая Volkswagen Polo   6RD423810</v>
      </c>
      <c r="I92" s="124">
        <f>'Бланк заказа с НДС'!N260/1.22</f>
        <v>320</v>
      </c>
      <c r="J92" s="124">
        <f>'Бланк заказа с НДС'!N260</f>
        <v>390.4</v>
      </c>
      <c r="K92" s="124">
        <f t="shared" si="7"/>
        <v>429.44</v>
      </c>
      <c r="L92" s="124">
        <f t="shared" si="7"/>
        <v>472.38400000000001</v>
      </c>
      <c r="M92" s="124">
        <f t="shared" si="3"/>
        <v>637.71840000000009</v>
      </c>
      <c r="N92" s="43"/>
      <c r="O92" s="43"/>
      <c r="R92" s="118"/>
    </row>
    <row r="93" spans="1:18" s="117" customFormat="1" ht="31.5" x14ac:dyDescent="0.2">
      <c r="A93" s="213">
        <f>_xlfn.AGGREGATE(3,3,$B$11:B93)</f>
        <v>75</v>
      </c>
      <c r="B93" s="214"/>
      <c r="C93" s="214" t="str">
        <f>'Бланк заказа с НДС'!F261</f>
        <v>Skoda Octavia III (5E3), VW Tiguan (AD1)</v>
      </c>
      <c r="D93" s="214">
        <f>'Бланк заказа с НДС'!G261</f>
        <v>0</v>
      </c>
      <c r="E93" s="214">
        <f>'Бланк заказа с НДС'!H261</f>
        <v>0</v>
      </c>
      <c r="F93" s="214">
        <f>'Бланк заказа с НДС'!I261</f>
        <v>0</v>
      </c>
      <c r="G93" s="214">
        <f>'Бланк заказа с НДС'!K261</f>
        <v>0</v>
      </c>
      <c r="H93" s="214">
        <f>'Бланк заказа с НДС'!L261</f>
        <v>0</v>
      </c>
      <c r="I93" s="215">
        <f>'Бланк заказа с НДС'!N261/1.22</f>
        <v>0</v>
      </c>
      <c r="J93" s="215">
        <f>'Бланк заказа с НДС'!N261</f>
        <v>0</v>
      </c>
      <c r="K93" s="215">
        <f t="shared" si="7"/>
        <v>0</v>
      </c>
      <c r="L93" s="215">
        <f t="shared" si="7"/>
        <v>0</v>
      </c>
      <c r="M93" s="216">
        <f t="shared" si="3"/>
        <v>0</v>
      </c>
      <c r="N93" s="43"/>
      <c r="O93" s="43"/>
      <c r="P93" s="52"/>
      <c r="Q93" s="52"/>
      <c r="R93" s="52"/>
    </row>
    <row r="94" spans="1:18" s="52" customFormat="1" ht="15.75" x14ac:dyDescent="0.2">
      <c r="A94" s="122">
        <f>_xlfn.AGGREGATE(3,3,$B$11:B94)</f>
        <v>76</v>
      </c>
      <c r="B94" s="123" t="str">
        <f>'Бланк заказа с НДС'!B262</f>
        <v>ТЛТ00016190</v>
      </c>
      <c r="C94" s="123" t="str">
        <f>'Бланк заказа с НДС'!F262</f>
        <v>906-688</v>
      </c>
      <c r="D94" s="123" t="str">
        <f>'Бланк заказа с НДС'!G262</f>
        <v>1К0407365С</v>
      </c>
      <c r="E94" s="123" t="str">
        <f>'Бланк заказа с НДС'!H262</f>
        <v>и</v>
      </c>
      <c r="F94" s="123">
        <f>'Бланк заказа с НДС'!I262</f>
        <v>4630017926923</v>
      </c>
      <c r="G94" s="123" t="str">
        <f>'Бланк заказа с НДС'!K262</f>
        <v>906-688</v>
      </c>
      <c r="H94" s="123" t="str">
        <f>'Бланк заказа с НДС'!L262</f>
        <v>906-688 Шаровая опора левая Skoda Octavia 1К0407365С</v>
      </c>
      <c r="I94" s="124">
        <f>'Бланк заказа с НДС'!N262/1.22</f>
        <v>330</v>
      </c>
      <c r="J94" s="124">
        <f>'Бланк заказа с НДС'!N262</f>
        <v>402.6</v>
      </c>
      <c r="K94" s="124">
        <f t="shared" si="7"/>
        <v>442.86000000000007</v>
      </c>
      <c r="L94" s="124">
        <f t="shared" si="7"/>
        <v>487.14600000000013</v>
      </c>
      <c r="M94" s="124">
        <f t="shared" si="3"/>
        <v>657.64710000000025</v>
      </c>
      <c r="N94" s="43"/>
      <c r="O94" s="43"/>
      <c r="R94" s="118"/>
    </row>
    <row r="95" spans="1:18" s="118" customFormat="1" ht="15.75" x14ac:dyDescent="0.2">
      <c r="A95" s="122">
        <f>_xlfn.AGGREGATE(3,3,$B$11:B95)</f>
        <v>77</v>
      </c>
      <c r="B95" s="123" t="str">
        <f>'Бланк заказа с НДС'!B263</f>
        <v>ТЛТ00016192</v>
      </c>
      <c r="C95" s="123" t="str">
        <f>'Бланк заказа с НДС'!F263</f>
        <v>906-689</v>
      </c>
      <c r="D95" s="123" t="str">
        <f>'Бланк заказа с НДС'!G263</f>
        <v>1К0407366С</v>
      </c>
      <c r="E95" s="123" t="str">
        <f>'Бланк заказа с НДС'!H263</f>
        <v>и</v>
      </c>
      <c r="F95" s="123">
        <f>'Бланк заказа с НДС'!I263</f>
        <v>4630017926930</v>
      </c>
      <c r="G95" s="123" t="str">
        <f>'Бланк заказа с НДС'!K263</f>
        <v>906-689</v>
      </c>
      <c r="H95" s="123" t="str">
        <f>'Бланк заказа с НДС'!L263</f>
        <v>906-689 Шаровая опора правая Skoda Octavia 1К0407366С</v>
      </c>
      <c r="I95" s="124">
        <f>'Бланк заказа с НДС'!N263/1.22</f>
        <v>330</v>
      </c>
      <c r="J95" s="124">
        <f>'Бланк заказа с НДС'!N263</f>
        <v>402.6</v>
      </c>
      <c r="K95" s="124">
        <f t="shared" si="7"/>
        <v>442.86000000000007</v>
      </c>
      <c r="L95" s="124">
        <f t="shared" si="7"/>
        <v>487.14600000000013</v>
      </c>
      <c r="M95" s="124">
        <f t="shared" ref="M95:M158" si="8">L95*1.35</f>
        <v>657.64710000000025</v>
      </c>
      <c r="N95" s="43"/>
      <c r="O95" s="43"/>
      <c r="P95" s="52"/>
      <c r="Q95" s="52"/>
    </row>
    <row r="96" spans="1:18" s="118" customFormat="1" ht="15.75" x14ac:dyDescent="0.2">
      <c r="A96" s="122">
        <f>_xlfn.AGGREGATE(3,3,$B$11:B96)</f>
        <v>78</v>
      </c>
      <c r="B96" s="123" t="str">
        <f>'Бланк заказа с НДС'!B264</f>
        <v>ТЛТ00015354</v>
      </c>
      <c r="C96" s="123" t="str">
        <f>'Бланк заказа с НДС'!F264</f>
        <v>906-662</v>
      </c>
      <c r="D96" s="123" t="str">
        <f>'Бланк заказа с НДС'!G264</f>
        <v>1К0423811К</v>
      </c>
      <c r="E96" s="123" t="str">
        <f>'Бланк заказа с НДС'!H264</f>
        <v>и</v>
      </c>
      <c r="F96" s="123">
        <f>'Бланк заказа с НДС'!I264</f>
        <v>4630017918621</v>
      </c>
      <c r="G96" s="123" t="str">
        <f>'Бланк заказа с НДС'!K264</f>
        <v>906-662</v>
      </c>
      <c r="H96" s="123" t="str">
        <f>'Бланк заказа с НДС'!L264</f>
        <v>906-662 Наконечник рулевой тяги левый Skoda Octavia 1К0423811К</v>
      </c>
      <c r="I96" s="124">
        <f>'Бланк заказа с НДС'!N264/1.22</f>
        <v>280</v>
      </c>
      <c r="J96" s="124">
        <f>'Бланк заказа с НДС'!N264</f>
        <v>341.6</v>
      </c>
      <c r="K96" s="124">
        <f t="shared" si="7"/>
        <v>375.76000000000005</v>
      </c>
      <c r="L96" s="124">
        <f t="shared" si="7"/>
        <v>413.33600000000007</v>
      </c>
      <c r="M96" s="124">
        <f t="shared" si="8"/>
        <v>558.00360000000012</v>
      </c>
      <c r="N96" s="43"/>
      <c r="O96" s="43"/>
      <c r="P96" s="52"/>
      <c r="Q96" s="52"/>
    </row>
    <row r="97" spans="1:18" s="118" customFormat="1" ht="15.75" x14ac:dyDescent="0.2">
      <c r="A97" s="122">
        <f>_xlfn.AGGREGATE(3,3,$B$11:B97)</f>
        <v>79</v>
      </c>
      <c r="B97" s="123" t="str">
        <f>'Бланк заказа с НДС'!B265</f>
        <v>ТЛТ00015360</v>
      </c>
      <c r="C97" s="123" t="str">
        <f>'Бланк заказа с НДС'!F265</f>
        <v>906-663</v>
      </c>
      <c r="D97" s="123" t="str">
        <f>'Бланк заказа с НДС'!G265</f>
        <v>1К0423812К</v>
      </c>
      <c r="E97" s="123" t="str">
        <f>'Бланк заказа с НДС'!H265</f>
        <v>и</v>
      </c>
      <c r="F97" s="123">
        <f>'Бланк заказа с НДС'!I265</f>
        <v>4630017918638</v>
      </c>
      <c r="G97" s="123" t="str">
        <f>'Бланк заказа с НДС'!K265</f>
        <v>906-663</v>
      </c>
      <c r="H97" s="123" t="str">
        <f>'Бланк заказа с НДС'!L265</f>
        <v>906-663 Наконечник рулевой тяги правый Skoda Octavia 1К0423812К</v>
      </c>
      <c r="I97" s="124">
        <f>'Бланк заказа с НДС'!N265/1.22</f>
        <v>280</v>
      </c>
      <c r="J97" s="124">
        <f>'Бланк заказа с НДС'!N265</f>
        <v>341.6</v>
      </c>
      <c r="K97" s="124">
        <f t="shared" ref="K97:L112" si="9">J97*1.1</f>
        <v>375.76000000000005</v>
      </c>
      <c r="L97" s="124">
        <f t="shared" si="9"/>
        <v>413.33600000000007</v>
      </c>
      <c r="M97" s="124">
        <f t="shared" si="8"/>
        <v>558.00360000000012</v>
      </c>
      <c r="N97" s="43"/>
      <c r="O97" s="43"/>
      <c r="P97" s="52"/>
      <c r="Q97" s="52"/>
    </row>
    <row r="98" spans="1:18" s="118" customFormat="1" ht="19.5" customHeight="1" x14ac:dyDescent="0.2">
      <c r="A98" s="122">
        <f>_xlfn.AGGREGATE(3,3,$B$11:B98)</f>
        <v>80</v>
      </c>
      <c r="B98" s="123" t="str">
        <f>'Бланк заказа с НДС'!B266</f>
        <v>ТЛТ00016318</v>
      </c>
      <c r="C98" s="123" t="str">
        <f>'Бланк заказа с НДС'!F266</f>
        <v>906-690</v>
      </c>
      <c r="D98" s="123" t="str">
        <f>'Бланк заказа с НДС'!G266</f>
        <v>1К0505465К</v>
      </c>
      <c r="E98" s="123" t="str">
        <f>'Бланк заказа с НДС'!H266</f>
        <v>и</v>
      </c>
      <c r="F98" s="123">
        <f>'Бланк заказа с НДС'!I266</f>
        <v>4630017926947</v>
      </c>
      <c r="G98" s="123" t="str">
        <f>'Бланк заказа с НДС'!K266</f>
        <v>906-690</v>
      </c>
      <c r="H98" s="123" t="str">
        <f>'Бланк заказа с НДС'!L266</f>
        <v>906-690 Стойка заднего стабилизатора Skoda Octavia 1К0505465К</v>
      </c>
      <c r="I98" s="124">
        <f>'Бланк заказа с НДС'!N266/1.22</f>
        <v>305</v>
      </c>
      <c r="J98" s="124">
        <f>'Бланк заказа с НДС'!N266</f>
        <v>372.1</v>
      </c>
      <c r="K98" s="124">
        <f t="shared" si="9"/>
        <v>409.31000000000006</v>
      </c>
      <c r="L98" s="124">
        <f t="shared" si="9"/>
        <v>450.2410000000001</v>
      </c>
      <c r="M98" s="124">
        <f t="shared" si="8"/>
        <v>607.82535000000018</v>
      </c>
      <c r="N98" s="43"/>
      <c r="O98" s="43"/>
      <c r="P98" s="52"/>
      <c r="Q98" s="52"/>
      <c r="R98" s="52"/>
    </row>
    <row r="99" spans="1:18" s="118" customFormat="1" ht="15.75" x14ac:dyDescent="0.2">
      <c r="A99" s="122">
        <f>_xlfn.AGGREGATE(3,3,$B$11:B99)</f>
        <v>81</v>
      </c>
      <c r="B99" s="123" t="str">
        <f>'Бланк заказа с НДС'!B267</f>
        <v>ТЛТ00016324</v>
      </c>
      <c r="C99" s="123" t="str">
        <f>'Бланк заказа с НДС'!F267</f>
        <v>906-691</v>
      </c>
      <c r="D99" s="123" t="str">
        <f>'Бланк заказа с НДС'!G267</f>
        <v>1K0411315R</v>
      </c>
      <c r="E99" s="123" t="str">
        <f>'Бланк заказа с НДС'!H267</f>
        <v>и</v>
      </c>
      <c r="F99" s="123">
        <f>'Бланк заказа с НДС'!I267</f>
        <v>4630017926954</v>
      </c>
      <c r="G99" s="123" t="str">
        <f>'Бланк заказа с НДС'!K267</f>
        <v>906-691</v>
      </c>
      <c r="H99" s="123" t="str">
        <f>'Бланк заказа с НДС'!L267</f>
        <v>906-691 Стойка стабилизатора Skoda Octavia 1К0411315R</v>
      </c>
      <c r="I99" s="124">
        <f>'Бланк заказа с НДС'!N267/1.22</f>
        <v>310</v>
      </c>
      <c r="J99" s="124">
        <f>'Бланк заказа с НДС'!N267</f>
        <v>378.2</v>
      </c>
      <c r="K99" s="124">
        <f t="shared" si="9"/>
        <v>416.02000000000004</v>
      </c>
      <c r="L99" s="124">
        <f t="shared" si="9"/>
        <v>457.62200000000007</v>
      </c>
      <c r="M99" s="124">
        <f t="shared" si="8"/>
        <v>617.78970000000015</v>
      </c>
      <c r="N99" s="43"/>
      <c r="O99" s="43"/>
      <c r="P99" s="52"/>
      <c r="Q99" s="52"/>
      <c r="R99" s="52"/>
    </row>
    <row r="100" spans="1:18" s="117" customFormat="1" ht="15.75" x14ac:dyDescent="0.2">
      <c r="A100" s="213">
        <f>_xlfn.AGGREGATE(3,3,$B$11:B100)</f>
        <v>81</v>
      </c>
      <c r="B100" s="214"/>
      <c r="C100" s="214" t="str">
        <f>'Бланк заказа с НДС'!F268</f>
        <v>Hyundai Accent</v>
      </c>
      <c r="D100" s="214">
        <f>'Бланк заказа с НДС'!G268</f>
        <v>0</v>
      </c>
      <c r="E100" s="214">
        <f>'Бланк заказа с НДС'!H268</f>
        <v>0</v>
      </c>
      <c r="F100" s="214">
        <f>'Бланк заказа с НДС'!I268</f>
        <v>0</v>
      </c>
      <c r="G100" s="214">
        <f>'Бланк заказа с НДС'!K268</f>
        <v>0</v>
      </c>
      <c r="H100" s="214">
        <f>'Бланк заказа с НДС'!L268</f>
        <v>0</v>
      </c>
      <c r="I100" s="215">
        <f>'Бланк заказа с НДС'!N268/1.22</f>
        <v>0</v>
      </c>
      <c r="J100" s="215">
        <f>'Бланк заказа с НДС'!N268</f>
        <v>0</v>
      </c>
      <c r="K100" s="215">
        <f t="shared" si="9"/>
        <v>0</v>
      </c>
      <c r="L100" s="215">
        <f t="shared" si="9"/>
        <v>0</v>
      </c>
      <c r="M100" s="216">
        <f t="shared" si="8"/>
        <v>0</v>
      </c>
      <c r="N100" s="43"/>
      <c r="O100" s="43"/>
      <c r="P100" s="52"/>
      <c r="Q100" s="52"/>
      <c r="R100" s="52"/>
    </row>
    <row r="101" spans="1:18" s="52" customFormat="1" ht="19.5" customHeight="1" x14ac:dyDescent="0.2">
      <c r="A101" s="122">
        <f>_xlfn.AGGREGATE(3,3,$B$11:B101)</f>
        <v>82</v>
      </c>
      <c r="B101" s="123" t="str">
        <f>'Бланк заказа с НДС'!B269</f>
        <v>ТЛТ00004365</v>
      </c>
      <c r="C101" s="123" t="str">
        <f>'Бланк заказа с НДС'!F269</f>
        <v>906-340</v>
      </c>
      <c r="D101" s="123" t="str">
        <f>'Бланк заказа с НДС'!G269</f>
        <v>54830-17020</v>
      </c>
      <c r="E101" s="123" t="str">
        <f>'Бланк заказа с НДС'!H269</f>
        <v>и</v>
      </c>
      <c r="F101" s="123">
        <f>'Бланк заказа с НДС'!I269</f>
        <v>1902008221991</v>
      </c>
      <c r="G101" s="123" t="str">
        <f>'Бланк заказа с НДС'!K269</f>
        <v>906-340</v>
      </c>
      <c r="H101" s="123" t="str">
        <f>'Бланк заказа с НДС'!L269</f>
        <v>906-340 Стойка стабилизатора передней подвески правая Hyundai Accent   54830-17020</v>
      </c>
      <c r="I101" s="124">
        <f>'Бланк заказа с НДС'!N269/1.22</f>
        <v>200</v>
      </c>
      <c r="J101" s="124">
        <f>'Бланк заказа с НДС'!N269</f>
        <v>244</v>
      </c>
      <c r="K101" s="124">
        <f t="shared" si="9"/>
        <v>268.40000000000003</v>
      </c>
      <c r="L101" s="124">
        <f t="shared" si="9"/>
        <v>295.24000000000007</v>
      </c>
      <c r="M101" s="124">
        <f t="shared" si="8"/>
        <v>398.57400000000013</v>
      </c>
      <c r="N101" s="43"/>
      <c r="O101" s="43"/>
    </row>
    <row r="102" spans="1:18" s="52" customFormat="1" ht="31.5" x14ac:dyDescent="0.2">
      <c r="A102" s="122">
        <f>_xlfn.AGGREGATE(3,3,$B$11:B102)</f>
        <v>83</v>
      </c>
      <c r="B102" s="123" t="str">
        <f>'Бланк заказа с НДС'!B270</f>
        <v>ТЛТ00004373</v>
      </c>
      <c r="C102" s="123" t="str">
        <f>'Бланк заказа с НДС'!F270</f>
        <v>906-341</v>
      </c>
      <c r="D102" s="123" t="str">
        <f>'Бланк заказа с НДС'!G270</f>
        <v>54830-17010</v>
      </c>
      <c r="E102" s="123" t="str">
        <f>'Бланк заказа с НДС'!H270</f>
        <v>и</v>
      </c>
      <c r="F102" s="123">
        <f>'Бланк заказа с НДС'!I270</f>
        <v>1802008221000</v>
      </c>
      <c r="G102" s="123" t="str">
        <f>'Бланк заказа с НДС'!K270</f>
        <v>906-341</v>
      </c>
      <c r="H102" s="123" t="str">
        <f>'Бланк заказа с НДС'!L270</f>
        <v>906-341 Стойка стабилизатора передней подвески левая Hyundai Accent   54830-17010</v>
      </c>
      <c r="I102" s="124">
        <f>'Бланк заказа с НДС'!N270/1.22</f>
        <v>200</v>
      </c>
      <c r="J102" s="124">
        <f>'Бланк заказа с НДС'!N270</f>
        <v>244</v>
      </c>
      <c r="K102" s="124">
        <f t="shared" si="9"/>
        <v>268.40000000000003</v>
      </c>
      <c r="L102" s="124">
        <f t="shared" si="9"/>
        <v>295.24000000000007</v>
      </c>
      <c r="M102" s="124">
        <f t="shared" si="8"/>
        <v>398.57400000000013</v>
      </c>
      <c r="N102" s="43"/>
      <c r="O102" s="43"/>
      <c r="R102" s="119"/>
    </row>
    <row r="103" spans="1:18" s="117" customFormat="1" ht="31.5" x14ac:dyDescent="0.2">
      <c r="A103" s="213">
        <f>_xlfn.AGGREGATE(3,3,$B$11:B103)</f>
        <v>83</v>
      </c>
      <c r="B103" s="214"/>
      <c r="C103" s="214" t="str">
        <f>'Бланк заказа с НДС'!F271</f>
        <v>Hyundai Solaris, KIA Rio III, IV</v>
      </c>
      <c r="D103" s="214">
        <f>'Бланк заказа с НДС'!G271</f>
        <v>0</v>
      </c>
      <c r="E103" s="214">
        <f>'Бланк заказа с НДС'!H271</f>
        <v>0</v>
      </c>
      <c r="F103" s="214">
        <f>'Бланк заказа с НДС'!I271</f>
        <v>0</v>
      </c>
      <c r="G103" s="214">
        <f>'Бланк заказа с НДС'!K271</f>
        <v>0</v>
      </c>
      <c r="H103" s="214">
        <f>'Бланк заказа с НДС'!L271</f>
        <v>0</v>
      </c>
      <c r="I103" s="215">
        <f>'Бланк заказа с НДС'!N271/1.22</f>
        <v>0</v>
      </c>
      <c r="J103" s="215">
        <f>'Бланк заказа с НДС'!N271</f>
        <v>0</v>
      </c>
      <c r="K103" s="215">
        <f t="shared" si="9"/>
        <v>0</v>
      </c>
      <c r="L103" s="215">
        <f t="shared" si="9"/>
        <v>0</v>
      </c>
      <c r="M103" s="216">
        <f t="shared" si="8"/>
        <v>0</v>
      </c>
      <c r="N103" s="43"/>
      <c r="O103" s="43"/>
      <c r="P103" s="52"/>
      <c r="Q103" s="52"/>
      <c r="R103" s="52"/>
    </row>
    <row r="104" spans="1:18" s="52" customFormat="1" ht="15.75" x14ac:dyDescent="0.2">
      <c r="A104" s="122">
        <f>_xlfn.AGGREGATE(3,3,$B$11:B104)</f>
        <v>84</v>
      </c>
      <c r="B104" s="123" t="str">
        <f>'Бланк заказа с НДС'!B272</f>
        <v>ТЛТ00004379</v>
      </c>
      <c r="C104" s="123" t="str">
        <f>'Бланк заказа с НДС'!F272</f>
        <v>906-343</v>
      </c>
      <c r="D104" s="123" t="str">
        <f>'Бланк заказа с НДС'!G272</f>
        <v>54530-25000</v>
      </c>
      <c r="E104" s="123" t="str">
        <f>'Бланк заказа с НДС'!H272</f>
        <v>и</v>
      </c>
      <c r="F104" s="123">
        <f>'Бланк заказа с НДС'!I272</f>
        <v>1802008221031</v>
      </c>
      <c r="G104" s="123" t="str">
        <f>'Бланк заказа с НДС'!K272</f>
        <v>906-343</v>
      </c>
      <c r="H104" s="123" t="str">
        <f>'Бланк заказа с НДС'!L272</f>
        <v>906-343 Шаровая опора передней подвески Hyundai Accent   54530-25000</v>
      </c>
      <c r="I104" s="124">
        <f>'Бланк заказа с НДС'!N272/1.22</f>
        <v>200</v>
      </c>
      <c r="J104" s="124">
        <f>'Бланк заказа с НДС'!N272</f>
        <v>244</v>
      </c>
      <c r="K104" s="124">
        <f t="shared" si="9"/>
        <v>268.40000000000003</v>
      </c>
      <c r="L104" s="124">
        <f t="shared" si="9"/>
        <v>295.24000000000007</v>
      </c>
      <c r="M104" s="124">
        <f t="shared" si="8"/>
        <v>398.57400000000013</v>
      </c>
      <c r="N104" s="43"/>
      <c r="O104" s="43"/>
    </row>
    <row r="105" spans="1:18" s="119" customFormat="1" ht="15.75" x14ac:dyDescent="0.2">
      <c r="A105" s="122">
        <f>_xlfn.AGGREGATE(3,3,$B$11:B105)</f>
        <v>85</v>
      </c>
      <c r="B105" s="123" t="str">
        <f>'Бланк заказа с НДС'!B273</f>
        <v>ТЛТ00004348</v>
      </c>
      <c r="C105" s="123" t="str">
        <f>'Бланк заказа с НДС'!F273</f>
        <v>906-492</v>
      </c>
      <c r="D105" s="123" t="str">
        <f>'Бланк заказа с НДС'!G273</f>
        <v>517120U000</v>
      </c>
      <c r="E105" s="123" t="str">
        <f>'Бланк заказа с НДС'!H273</f>
        <v>и</v>
      </c>
      <c r="F105" s="123">
        <f>'Бланк заказа с НДС'!I273</f>
        <v>1802008221963</v>
      </c>
      <c r="G105" s="123" t="str">
        <f>'Бланк заказа с НДС'!K273</f>
        <v>906-492</v>
      </c>
      <c r="H105" s="123" t="str">
        <f>'Бланк заказа с НДС'!L273</f>
        <v>906-492 Диск тормозной Hyundai Solaris   517120U000</v>
      </c>
      <c r="I105" s="124">
        <f>'Бланк заказа с НДС'!N273/1.22</f>
        <v>860</v>
      </c>
      <c r="J105" s="124">
        <f>'Бланк заказа с НДС'!N273</f>
        <v>1049.2</v>
      </c>
      <c r="K105" s="124">
        <f t="shared" si="9"/>
        <v>1154.1200000000001</v>
      </c>
      <c r="L105" s="124">
        <f t="shared" si="9"/>
        <v>1269.5320000000002</v>
      </c>
      <c r="M105" s="124">
        <f t="shared" si="8"/>
        <v>1713.8682000000003</v>
      </c>
      <c r="N105" s="43"/>
      <c r="O105" s="43"/>
      <c r="P105" s="52"/>
      <c r="Q105" s="52"/>
      <c r="R105" s="52"/>
    </row>
    <row r="106" spans="1:18" s="52" customFormat="1" ht="21" customHeight="1" x14ac:dyDescent="0.2">
      <c r="A106" s="122">
        <f>_xlfn.AGGREGATE(3,3,$B$11:B106)</f>
        <v>86</v>
      </c>
      <c r="B106" s="123" t="str">
        <f>'Бланк заказа с НДС'!B274</f>
        <v>ТЛТ00004350</v>
      </c>
      <c r="C106" s="123" t="str">
        <f>'Бланк заказа с НДС'!F274</f>
        <v>906-493</v>
      </c>
      <c r="D106" s="123" t="str">
        <f>'Бланк заказа с НДС'!G274</f>
        <v>548300U000</v>
      </c>
      <c r="E106" s="123" t="str">
        <f>'Бланк заказа с НДС'!H274</f>
        <v>и</v>
      </c>
      <c r="F106" s="123">
        <f>'Бланк заказа с НДС'!I274</f>
        <v>1802008221970</v>
      </c>
      <c r="G106" s="123" t="str">
        <f>'Бланк заказа с НДС'!K274</f>
        <v>906-493</v>
      </c>
      <c r="H106" s="123" t="str">
        <f>'Бланк заказа с НДС'!L274</f>
        <v>906-493 Стойка стабилизатора передняя Hyundai Solaris   548300U000</v>
      </c>
      <c r="I106" s="124">
        <f>'Бланк заказа с НДС'!N274/1.22</f>
        <v>270</v>
      </c>
      <c r="J106" s="124">
        <f>'Бланк заказа с НДС'!N274</f>
        <v>329.4</v>
      </c>
      <c r="K106" s="124">
        <f t="shared" si="9"/>
        <v>362.34000000000003</v>
      </c>
      <c r="L106" s="124">
        <f t="shared" si="9"/>
        <v>398.57400000000007</v>
      </c>
      <c r="M106" s="124">
        <f t="shared" si="8"/>
        <v>538.07490000000018</v>
      </c>
      <c r="N106" s="43"/>
      <c r="O106" s="43"/>
    </row>
    <row r="107" spans="1:18" s="52" customFormat="1" ht="31.5" x14ac:dyDescent="0.2">
      <c r="A107" s="122">
        <f>_xlfn.AGGREGATE(3,3,$B$11:B107)</f>
        <v>87</v>
      </c>
      <c r="B107" s="123" t="str">
        <f>'Бланк заказа с НДС'!B275</f>
        <v>ТЛТ00004387</v>
      </c>
      <c r="C107" s="123" t="str">
        <f>'Бланк заказа с НДС'!F275</f>
        <v>906-491</v>
      </c>
      <c r="D107" s="123" t="str">
        <f>'Бланк заказа с НДС'!G275</f>
        <v>49535-2L001</v>
      </c>
      <c r="E107" s="123" t="str">
        <f>'Бланк заказа с НДС'!H275</f>
        <v>и</v>
      </c>
      <c r="F107" s="123">
        <f>'Бланк заказа с НДС'!I275</f>
        <v>1802008221895</v>
      </c>
      <c r="G107" s="123" t="str">
        <f>'Бланк заказа с НДС'!K275</f>
        <v>906-491</v>
      </c>
      <c r="H107" s="123" t="str">
        <f>'Бланк заказа с НДС'!L275</f>
        <v>906-491 Шарнир равных угловых скоростей внутренний Hyundai Solaris   49535-2L001</v>
      </c>
      <c r="I107" s="124">
        <f>'Бланк заказа с НДС'!N275/1.22</f>
        <v>1060</v>
      </c>
      <c r="J107" s="124">
        <f>'Бланк заказа с НДС'!N275</f>
        <v>1293.2</v>
      </c>
      <c r="K107" s="124">
        <f t="shared" si="9"/>
        <v>1422.5200000000002</v>
      </c>
      <c r="L107" s="124">
        <f t="shared" si="9"/>
        <v>1564.7720000000004</v>
      </c>
      <c r="M107" s="124">
        <f t="shared" si="8"/>
        <v>2112.4422000000009</v>
      </c>
      <c r="N107" s="43"/>
      <c r="O107" s="43"/>
    </row>
    <row r="108" spans="1:18" s="52" customFormat="1" ht="31.5" x14ac:dyDescent="0.2">
      <c r="A108" s="122">
        <f>_xlfn.AGGREGATE(3,3,$B$11:B108)</f>
        <v>88</v>
      </c>
      <c r="B108" s="123" t="str">
        <f>'Бланк заказа с НДС'!B276</f>
        <v>ТЛТ00004389</v>
      </c>
      <c r="C108" s="123" t="str">
        <f>'Бланк заказа с НДС'!F276</f>
        <v>906-490</v>
      </c>
      <c r="D108" s="123" t="str">
        <f>'Бланк заказа с НДС'!G276</f>
        <v>495011R000</v>
      </c>
      <c r="E108" s="123" t="str">
        <f>'Бланк заказа с НДС'!H276</f>
        <v>и</v>
      </c>
      <c r="F108" s="123">
        <f>'Бланк заказа с НДС'!I276</f>
        <v>1802008221888</v>
      </c>
      <c r="G108" s="123" t="str">
        <f>'Бланк заказа с НДС'!K276</f>
        <v>906-490</v>
      </c>
      <c r="H108" s="123" t="str">
        <f>'Бланк заказа с НДС'!L276</f>
        <v>906-490 Шарнир равных угловых скоростей наружный Hyundai Solaris   49500-1R000</v>
      </c>
      <c r="I108" s="124">
        <f>'Бланк заказа с НДС'!N276/1.22</f>
        <v>1000</v>
      </c>
      <c r="J108" s="124">
        <f>'Бланк заказа с НДС'!N276</f>
        <v>1220</v>
      </c>
      <c r="K108" s="124">
        <f t="shared" si="9"/>
        <v>1342</v>
      </c>
      <c r="L108" s="124">
        <f t="shared" si="9"/>
        <v>1476.2</v>
      </c>
      <c r="M108" s="124">
        <f t="shared" si="8"/>
        <v>1992.8700000000001</v>
      </c>
      <c r="N108" s="43"/>
      <c r="O108" s="43"/>
    </row>
    <row r="109" spans="1:18" s="52" customFormat="1" ht="15.75" x14ac:dyDescent="0.2">
      <c r="A109" s="122">
        <f>_xlfn.AGGREGATE(3,3,$B$11:B109)</f>
        <v>89</v>
      </c>
      <c r="B109" s="123" t="str">
        <f>'Бланк заказа с НДС'!B277</f>
        <v>ТЛТ00004192</v>
      </c>
      <c r="C109" s="123" t="str">
        <f>'Бланк заказа с НДС'!F277</f>
        <v>906-497</v>
      </c>
      <c r="D109" s="123" t="str">
        <f>'Бланк заказа с НДС'!G277</f>
        <v xml:space="preserve">568204l000 </v>
      </c>
      <c r="E109" s="123" t="str">
        <f>'Бланк заказа с НДС'!H277</f>
        <v>и</v>
      </c>
      <c r="F109" s="123">
        <f>'Бланк заказа с НДС'!I277</f>
        <v>4680287517055</v>
      </c>
      <c r="G109" s="123" t="str">
        <f>'Бланк заказа с НДС'!K277</f>
        <v>906-497</v>
      </c>
      <c r="H109" s="123" t="str">
        <f>'Бланк заказа с НДС'!L277</f>
        <v>906-497 Наконечник рулевой наружный левый Hyundai Solaris 568204l000</v>
      </c>
      <c r="I109" s="124">
        <f>'Бланк заказа с НДС'!N277/1.22</f>
        <v>340</v>
      </c>
      <c r="J109" s="124">
        <f>'Бланк заказа с НДС'!N277</f>
        <v>414.8</v>
      </c>
      <c r="K109" s="124">
        <f t="shared" si="9"/>
        <v>456.28000000000003</v>
      </c>
      <c r="L109" s="124">
        <f t="shared" si="9"/>
        <v>501.90800000000007</v>
      </c>
      <c r="M109" s="124">
        <f t="shared" si="8"/>
        <v>677.57580000000019</v>
      </c>
      <c r="N109" s="43"/>
      <c r="O109" s="43"/>
    </row>
    <row r="110" spans="1:18" s="52" customFormat="1" ht="15.75" x14ac:dyDescent="0.2">
      <c r="A110" s="122">
        <f>_xlfn.AGGREGATE(3,3,$B$11:B110)</f>
        <v>90</v>
      </c>
      <c r="B110" s="123" t="str">
        <f>'Бланк заказа с НДС'!B278</f>
        <v>ТЛТ00004771</v>
      </c>
      <c r="C110" s="123" t="str">
        <f>'Бланк заказа с НДС'!F278</f>
        <v>906-498</v>
      </c>
      <c r="D110" s="123" t="str">
        <f>'Бланк заказа с НДС'!G278</f>
        <v>568204l090</v>
      </c>
      <c r="E110" s="123" t="str">
        <f>'Бланк заказа с НДС'!H278</f>
        <v>и</v>
      </c>
      <c r="F110" s="123">
        <f>'Бланк заказа с НДС'!I278</f>
        <v>4680287517062</v>
      </c>
      <c r="G110" s="123" t="str">
        <f>'Бланк заказа с НДС'!K278</f>
        <v>906-498</v>
      </c>
      <c r="H110" s="123" t="str">
        <f>'Бланк заказа с НДС'!L278</f>
        <v>906-498 Наконечник рулевой наружный правый Hyundai Solaris 568204l090</v>
      </c>
      <c r="I110" s="124">
        <f>'Бланк заказа с НДС'!N278/1.22</f>
        <v>340</v>
      </c>
      <c r="J110" s="124">
        <f>'Бланк заказа с НДС'!N278</f>
        <v>414.8</v>
      </c>
      <c r="K110" s="124">
        <f t="shared" si="9"/>
        <v>456.28000000000003</v>
      </c>
      <c r="L110" s="124">
        <f t="shared" si="9"/>
        <v>501.90800000000007</v>
      </c>
      <c r="M110" s="124">
        <f t="shared" si="8"/>
        <v>677.57580000000019</v>
      </c>
      <c r="N110" s="43"/>
      <c r="O110" s="43"/>
    </row>
    <row r="111" spans="1:18" s="52" customFormat="1" ht="15.75" x14ac:dyDescent="0.2">
      <c r="A111" s="122">
        <f>_xlfn.AGGREGATE(3,3,$B$11:B111)</f>
        <v>91</v>
      </c>
      <c r="B111" s="123" t="str">
        <f>'Бланк заказа с НДС'!B279</f>
        <v>ТЛТ00018277</v>
      </c>
      <c r="C111" s="123" t="str">
        <f>'Бланк заказа с НДС'!F279</f>
        <v>906-715</v>
      </c>
      <c r="D111" s="123" t="str">
        <f>'Бланк заказа с НДС'!G279</f>
        <v>56820H8000</v>
      </c>
      <c r="E111" s="123" t="str">
        <f>'Бланк заказа с НДС'!H279</f>
        <v>и</v>
      </c>
      <c r="F111" s="123">
        <f>'Бланк заказа с НДС'!I279</f>
        <v>4630017953622</v>
      </c>
      <c r="G111" s="123" t="str">
        <f>'Бланк заказа с НДС'!K279</f>
        <v>906-715</v>
      </c>
      <c r="H111" s="123" t="str">
        <f>'Бланк заказа с НДС'!L279</f>
        <v>906-715 Наконечник рулевой тяги левый Kia Rio IV 56820H8000</v>
      </c>
      <c r="I111" s="124">
        <f>'Бланк заказа с НДС'!N279/1.22</f>
        <v>385</v>
      </c>
      <c r="J111" s="124">
        <f>'Бланк заказа с НДС'!N279</f>
        <v>469.7</v>
      </c>
      <c r="K111" s="124">
        <f t="shared" si="9"/>
        <v>516.67000000000007</v>
      </c>
      <c r="L111" s="124">
        <f t="shared" si="9"/>
        <v>568.3370000000001</v>
      </c>
      <c r="M111" s="124">
        <f t="shared" si="8"/>
        <v>767.25495000000024</v>
      </c>
      <c r="N111" s="43"/>
      <c r="O111" s="43"/>
    </row>
    <row r="112" spans="1:18" s="52" customFormat="1" ht="19.5" customHeight="1" x14ac:dyDescent="0.2">
      <c r="A112" s="122">
        <f>_xlfn.AGGREGATE(3,3,$B$11:B112)</f>
        <v>92</v>
      </c>
      <c r="B112" s="123" t="str">
        <f>'Бланк заказа с НДС'!B280</f>
        <v>ТЛТ00018278</v>
      </c>
      <c r="C112" s="123" t="str">
        <f>'Бланк заказа с НДС'!F280</f>
        <v>906-716</v>
      </c>
      <c r="D112" s="123" t="str">
        <f>'Бланк заказа с НДС'!G280</f>
        <v>56825H8000</v>
      </c>
      <c r="E112" s="123" t="str">
        <f>'Бланк заказа с НДС'!H280</f>
        <v>и</v>
      </c>
      <c r="F112" s="123">
        <f>'Бланк заказа с НДС'!I280</f>
        <v>4630017953639</v>
      </c>
      <c r="G112" s="123" t="str">
        <f>'Бланк заказа с НДС'!K280</f>
        <v>906-716</v>
      </c>
      <c r="H112" s="123" t="str">
        <f>'Бланк заказа с НДС'!L280</f>
        <v>906-716 Наконечник рулевой тяги правый Kia Rio IV 56825H8000</v>
      </c>
      <c r="I112" s="124">
        <f>'Бланк заказа с НДС'!N280/1.22</f>
        <v>385</v>
      </c>
      <c r="J112" s="124">
        <f>'Бланк заказа с НДС'!N280</f>
        <v>469.7</v>
      </c>
      <c r="K112" s="124">
        <f t="shared" si="9"/>
        <v>516.67000000000007</v>
      </c>
      <c r="L112" s="124">
        <f t="shared" si="9"/>
        <v>568.3370000000001</v>
      </c>
      <c r="M112" s="124">
        <f t="shared" si="8"/>
        <v>767.25495000000024</v>
      </c>
      <c r="N112" s="43"/>
      <c r="O112" s="43"/>
      <c r="R112" s="118"/>
    </row>
    <row r="113" spans="1:18" s="52" customFormat="1" ht="15.75" x14ac:dyDescent="0.2">
      <c r="A113" s="122">
        <f>_xlfn.AGGREGATE(3,3,$B$11:B113)</f>
        <v>93</v>
      </c>
      <c r="B113" s="123" t="str">
        <f>'Бланк заказа с НДС'!B281</f>
        <v>ТЛТ00018279</v>
      </c>
      <c r="C113" s="123" t="str">
        <f>'Бланк заказа с НДС'!F281</f>
        <v>906-717</v>
      </c>
      <c r="D113" s="123" t="str">
        <f>'Бланк заказа с НДС'!G281</f>
        <v>56540H8000</v>
      </c>
      <c r="E113" s="123" t="str">
        <f>'Бланк заказа с НДС'!H281</f>
        <v>и</v>
      </c>
      <c r="F113" s="123">
        <f>'Бланк заказа с НДС'!I281</f>
        <v>4630017953646</v>
      </c>
      <c r="G113" s="123" t="str">
        <f>'Бланк заказа с НДС'!K281</f>
        <v>906-717</v>
      </c>
      <c r="H113" s="123" t="str">
        <f>'Бланк заказа с НДС'!L281</f>
        <v>906-717 Рулевая тяга Kia Rio IV 56540H8000</v>
      </c>
      <c r="I113" s="124">
        <f>'Бланк заказа с НДС'!N281/1.22</f>
        <v>333.32786885245906</v>
      </c>
      <c r="J113" s="124">
        <f>'Бланк заказа с НДС'!N281</f>
        <v>406.66</v>
      </c>
      <c r="K113" s="124">
        <f t="shared" ref="K113:L128" si="10">J113*1.1</f>
        <v>447.32600000000008</v>
      </c>
      <c r="L113" s="124">
        <f t="shared" si="10"/>
        <v>492.05860000000013</v>
      </c>
      <c r="M113" s="124">
        <f t="shared" si="8"/>
        <v>664.27911000000017</v>
      </c>
      <c r="N113" s="43"/>
      <c r="O113" s="43"/>
    </row>
    <row r="114" spans="1:18" s="117" customFormat="1" ht="15.75" x14ac:dyDescent="0.2">
      <c r="A114" s="213">
        <f>_xlfn.AGGREGATE(3,3,$B$11:B114)</f>
        <v>93</v>
      </c>
      <c r="B114" s="214"/>
      <c r="C114" s="214" t="str">
        <f>'Бланк заказа с НДС'!F282</f>
        <v>KIA Spectra</v>
      </c>
      <c r="D114" s="214">
        <f>'Бланк заказа с НДС'!G282</f>
        <v>0</v>
      </c>
      <c r="E114" s="214">
        <f>'Бланк заказа с НДС'!H282</f>
        <v>0</v>
      </c>
      <c r="F114" s="214">
        <f>'Бланк заказа с НДС'!I282</f>
        <v>0</v>
      </c>
      <c r="G114" s="214">
        <f>'Бланк заказа с НДС'!K282</f>
        <v>0</v>
      </c>
      <c r="H114" s="214">
        <f>'Бланк заказа с НДС'!L282</f>
        <v>0</v>
      </c>
      <c r="I114" s="215">
        <f>'Бланк заказа с НДС'!N282/1.22</f>
        <v>0</v>
      </c>
      <c r="J114" s="215">
        <f>'Бланк заказа с НДС'!N282</f>
        <v>0</v>
      </c>
      <c r="K114" s="215">
        <f t="shared" si="10"/>
        <v>0</v>
      </c>
      <c r="L114" s="215">
        <f t="shared" si="10"/>
        <v>0</v>
      </c>
      <c r="M114" s="216">
        <f t="shared" si="8"/>
        <v>0</v>
      </c>
      <c r="N114" s="43"/>
      <c r="O114" s="43"/>
      <c r="P114" s="52"/>
      <c r="Q114" s="52"/>
      <c r="R114" s="52"/>
    </row>
    <row r="115" spans="1:18" s="118" customFormat="1" ht="15.75" x14ac:dyDescent="0.2">
      <c r="A115" s="122">
        <f>_xlfn.AGGREGATE(3,3,$B$11:B115)</f>
        <v>94</v>
      </c>
      <c r="B115" s="123" t="str">
        <f>'Бланк заказа с НДС'!B283</f>
        <v>ТЛТ00004522</v>
      </c>
      <c r="C115" s="123" t="str">
        <f>'Бланк заказа с НДС'!F283</f>
        <v>906-357</v>
      </c>
      <c r="D115" s="123" t="str">
        <f>'Бланк заказа с НДС'!G283</f>
        <v>0K20132280</v>
      </c>
      <c r="E115" s="123" t="str">
        <f>'Бланк заказа с НДС'!H283</f>
        <v>и</v>
      </c>
      <c r="F115" s="123">
        <f>'Бланк заказа с НДС'!I283</f>
        <v>1802008221178</v>
      </c>
      <c r="G115" s="123" t="str">
        <f>'Бланк заказа с НДС'!K283</f>
        <v>906-357</v>
      </c>
      <c r="H115" s="123" t="str">
        <f>'Бланк заказа с НДС'!L283</f>
        <v>906-357 Рулевой наконечник наружный Kia Spectra   OK201-32280</v>
      </c>
      <c r="I115" s="124">
        <f>'Бланк заказа с НДС'!N283/1.22</f>
        <v>200</v>
      </c>
      <c r="J115" s="124">
        <f>'Бланк заказа с НДС'!N283</f>
        <v>244</v>
      </c>
      <c r="K115" s="124">
        <f t="shared" si="10"/>
        <v>268.40000000000003</v>
      </c>
      <c r="L115" s="124">
        <f t="shared" si="10"/>
        <v>295.24000000000007</v>
      </c>
      <c r="M115" s="124">
        <f t="shared" si="8"/>
        <v>398.57400000000013</v>
      </c>
      <c r="N115" s="43"/>
      <c r="O115" s="43"/>
      <c r="P115" s="52"/>
      <c r="Q115" s="52"/>
      <c r="R115" s="52"/>
    </row>
    <row r="116" spans="1:18" s="52" customFormat="1" ht="19.5" customHeight="1" x14ac:dyDescent="0.2">
      <c r="A116" s="122">
        <f>_xlfn.AGGREGATE(3,3,$B$11:B116)</f>
        <v>95</v>
      </c>
      <c r="B116" s="123" t="str">
        <f>'Бланк заказа с НДС'!B284</f>
        <v>ТЛТ00004528</v>
      </c>
      <c r="C116" s="123" t="str">
        <f>'Бланк заказа с НДС'!F284</f>
        <v>906-359</v>
      </c>
      <c r="D116" s="123" t="str">
        <f>'Бланк заказа с НДС'!G284</f>
        <v>0K2A134550A</v>
      </c>
      <c r="E116" s="123" t="str">
        <f>'Бланк заказа с НДС'!H284</f>
        <v>и</v>
      </c>
      <c r="F116" s="123">
        <f>'Бланк заказа с НДС'!I284</f>
        <v>1802008221192</v>
      </c>
      <c r="G116" s="123" t="str">
        <f>'Бланк заказа с НДС'!K284</f>
        <v>906-359</v>
      </c>
      <c r="H116" s="123" t="str">
        <f>'Бланк заказа с НДС'!L284</f>
        <v>906-359 Шаровая опора передней подвески Kia Spectra   OK2A1-34550A</v>
      </c>
      <c r="I116" s="124">
        <f>'Бланк заказа с НДС'!N284/1.22</f>
        <v>240.00000000000003</v>
      </c>
      <c r="J116" s="124">
        <f>'Бланк заказа с НДС'!N284</f>
        <v>292.8</v>
      </c>
      <c r="K116" s="124">
        <f t="shared" si="10"/>
        <v>322.08000000000004</v>
      </c>
      <c r="L116" s="124">
        <f t="shared" si="10"/>
        <v>354.28800000000007</v>
      </c>
      <c r="M116" s="124">
        <f t="shared" si="8"/>
        <v>478.28880000000015</v>
      </c>
      <c r="N116" s="43"/>
      <c r="O116" s="43"/>
    </row>
    <row r="117" spans="1:18" s="52" customFormat="1" ht="15.75" x14ac:dyDescent="0.2">
      <c r="A117" s="122">
        <f>_xlfn.AGGREGATE(3,3,$B$11:B117)</f>
        <v>96</v>
      </c>
      <c r="B117" s="123" t="str">
        <f>'Бланк заказа с НДС'!B285</f>
        <v>ТЛТ00004531</v>
      </c>
      <c r="C117" s="123" t="str">
        <f>'Бланк заказа с НДС'!F285</f>
        <v>906-360</v>
      </c>
      <c r="D117" s="123" t="str">
        <f>'Бланк заказа с НДС'!G285</f>
        <v>0K2A232240</v>
      </c>
      <c r="E117" s="123" t="str">
        <f>'Бланк заказа с НДС'!H285</f>
        <v>и</v>
      </c>
      <c r="F117" s="123">
        <f>'Бланк заказа с НДС'!I285</f>
        <v>1802008221208</v>
      </c>
      <c r="G117" s="123" t="str">
        <f>'Бланк заказа с НДС'!K285</f>
        <v>906-360</v>
      </c>
      <c r="H117" s="123" t="str">
        <f>'Бланк заказа с НДС'!L285</f>
        <v>906-360 Внутренний рулевой наконечник Kia Spectra   OK2A2-32240</v>
      </c>
      <c r="I117" s="124">
        <f>'Бланк заказа с НДС'!N285/1.22</f>
        <v>234.17213114754099</v>
      </c>
      <c r="J117" s="124">
        <f>'Бланк заказа с НДС'!N285</f>
        <v>285.69</v>
      </c>
      <c r="K117" s="124">
        <f t="shared" si="10"/>
        <v>314.25900000000001</v>
      </c>
      <c r="L117" s="124">
        <f t="shared" si="10"/>
        <v>345.68490000000003</v>
      </c>
      <c r="M117" s="124">
        <f t="shared" si="8"/>
        <v>466.67461500000007</v>
      </c>
      <c r="N117" s="43"/>
      <c r="O117" s="43"/>
    </row>
    <row r="118" spans="1:18" s="117" customFormat="1" ht="15.75" x14ac:dyDescent="0.2">
      <c r="A118" s="213">
        <f>_xlfn.AGGREGATE(3,3,$B$11:B118)</f>
        <v>96</v>
      </c>
      <c r="B118" s="214"/>
      <c r="C118" s="214" t="str">
        <f>'Бланк заказа с НДС'!F286</f>
        <v>KIA Rio II (2005-2011)</v>
      </c>
      <c r="D118" s="214">
        <f>'Бланк заказа с НДС'!G286</f>
        <v>0</v>
      </c>
      <c r="E118" s="214">
        <f>'Бланк заказа с НДС'!H286</f>
        <v>0</v>
      </c>
      <c r="F118" s="214">
        <f>'Бланк заказа с НДС'!I286</f>
        <v>0</v>
      </c>
      <c r="G118" s="214">
        <f>'Бланк заказа с НДС'!K286</f>
        <v>0</v>
      </c>
      <c r="H118" s="214">
        <f>'Бланк заказа с НДС'!L286</f>
        <v>0</v>
      </c>
      <c r="I118" s="215">
        <f>'Бланк заказа с НДС'!N286/1.22</f>
        <v>0</v>
      </c>
      <c r="J118" s="215">
        <f>'Бланк заказа с НДС'!N286</f>
        <v>0</v>
      </c>
      <c r="K118" s="215">
        <f t="shared" si="10"/>
        <v>0</v>
      </c>
      <c r="L118" s="215">
        <f t="shared" si="10"/>
        <v>0</v>
      </c>
      <c r="M118" s="216">
        <f t="shared" si="8"/>
        <v>0</v>
      </c>
      <c r="N118" s="43"/>
      <c r="O118" s="43"/>
      <c r="P118" s="52"/>
      <c r="Q118" s="52"/>
      <c r="R118" s="52"/>
    </row>
    <row r="119" spans="1:18" s="52" customFormat="1" ht="19.5" customHeight="1" x14ac:dyDescent="0.2">
      <c r="A119" s="122">
        <f>_xlfn.AGGREGATE(3,3,$B$11:B119)</f>
        <v>97</v>
      </c>
      <c r="B119" s="123" t="str">
        <f>'Бланк заказа с НДС'!B287</f>
        <v>ТЛТ00004605</v>
      </c>
      <c r="C119" s="123" t="str">
        <f>'Бланк заказа с НДС'!F287</f>
        <v>906-462</v>
      </c>
      <c r="D119" s="123" t="str">
        <f>'Бланк заказа с НДС'!G287</f>
        <v>577241G000</v>
      </c>
      <c r="E119" s="123" t="str">
        <f>'Бланк заказа с НДС'!H287</f>
        <v>и</v>
      </c>
      <c r="F119" s="123">
        <f>'Бланк заказа с НДС'!I287</f>
        <v>1702008221096</v>
      </c>
      <c r="G119" s="123" t="str">
        <f>'Бланк заказа с НДС'!K287</f>
        <v>906-462</v>
      </c>
      <c r="H119" s="123" t="str">
        <f>'Бланк заказа с НДС'!L287</f>
        <v>906-462 Рулевой наконечник внутренний левый Kia Rio II   577241G100</v>
      </c>
      <c r="I119" s="124">
        <f>'Бланк заказа с НДС'!N287/1.22</f>
        <v>240.00000000000003</v>
      </c>
      <c r="J119" s="124">
        <f>'Бланк заказа с НДС'!N287</f>
        <v>292.8</v>
      </c>
      <c r="K119" s="124">
        <f t="shared" si="10"/>
        <v>322.08000000000004</v>
      </c>
      <c r="L119" s="124">
        <f t="shared" si="10"/>
        <v>354.28800000000007</v>
      </c>
      <c r="M119" s="124">
        <f t="shared" si="8"/>
        <v>478.28880000000015</v>
      </c>
      <c r="N119" s="43"/>
      <c r="O119" s="43"/>
    </row>
    <row r="120" spans="1:18" s="52" customFormat="1" ht="15.75" x14ac:dyDescent="0.2">
      <c r="A120" s="122">
        <f>_xlfn.AGGREGATE(3,3,$B$11:B120)</f>
        <v>98</v>
      </c>
      <c r="B120" s="123" t="str">
        <f>'Бланк заказа с НДС'!B288</f>
        <v>ТЛТ00004607</v>
      </c>
      <c r="C120" s="123" t="str">
        <f>'Бланк заказа с НДС'!F288</f>
        <v>906-463</v>
      </c>
      <c r="D120" s="123" t="str">
        <f>'Бланк заказа с НДС'!G288</f>
        <v>577241G100</v>
      </c>
      <c r="E120" s="123" t="str">
        <f>'Бланк заказа с НДС'!H288</f>
        <v>и</v>
      </c>
      <c r="F120" s="123">
        <f>'Бланк заказа с НДС'!I288</f>
        <v>1702008221102</v>
      </c>
      <c r="G120" s="123" t="str">
        <f>'Бланк заказа с НДС'!K288</f>
        <v>906-463</v>
      </c>
      <c r="H120" s="123" t="str">
        <f>'Бланк заказа с НДС'!L288</f>
        <v>906-463 Рулевой наконечник внутренний правый Kia Rio II   577241G000</v>
      </c>
      <c r="I120" s="124">
        <f>'Бланк заказа с НДС'!N288/1.22</f>
        <v>240.00000000000003</v>
      </c>
      <c r="J120" s="124">
        <f>'Бланк заказа с НДС'!N288</f>
        <v>292.8</v>
      </c>
      <c r="K120" s="124">
        <f t="shared" si="10"/>
        <v>322.08000000000004</v>
      </c>
      <c r="L120" s="124">
        <f t="shared" si="10"/>
        <v>354.28800000000007</v>
      </c>
      <c r="M120" s="124">
        <f t="shared" si="8"/>
        <v>478.28880000000015</v>
      </c>
      <c r="N120" s="43"/>
      <c r="O120" s="43"/>
    </row>
    <row r="121" spans="1:18" s="117" customFormat="1" ht="15.75" x14ac:dyDescent="0.2">
      <c r="A121" s="213">
        <f>_xlfn.AGGREGATE(3,3,$B$11:B121)</f>
        <v>98</v>
      </c>
      <c r="B121" s="214"/>
      <c r="C121" s="214" t="str">
        <f>'Бланк заказа с НДС'!F289</f>
        <v>KIA Ceed (ED) (2007-2012)</v>
      </c>
      <c r="D121" s="214">
        <f>'Бланк заказа с НДС'!G289</f>
        <v>0</v>
      </c>
      <c r="E121" s="214">
        <f>'Бланк заказа с НДС'!H289</f>
        <v>0</v>
      </c>
      <c r="F121" s="214">
        <f>'Бланк заказа с НДС'!I289</f>
        <v>0</v>
      </c>
      <c r="G121" s="214">
        <f>'Бланк заказа с НДС'!K289</f>
        <v>0</v>
      </c>
      <c r="H121" s="214">
        <f>'Бланк заказа с НДС'!L289</f>
        <v>0</v>
      </c>
      <c r="I121" s="215">
        <f>'Бланк заказа с НДС'!N289/1.22</f>
        <v>0</v>
      </c>
      <c r="J121" s="215">
        <f>'Бланк заказа с НДС'!N289</f>
        <v>0</v>
      </c>
      <c r="K121" s="215">
        <f t="shared" si="10"/>
        <v>0</v>
      </c>
      <c r="L121" s="215">
        <f t="shared" si="10"/>
        <v>0</v>
      </c>
      <c r="M121" s="216">
        <f t="shared" si="8"/>
        <v>0</v>
      </c>
      <c r="N121" s="43"/>
      <c r="O121" s="43"/>
      <c r="P121" s="52"/>
      <c r="Q121" s="52"/>
      <c r="R121" s="52"/>
    </row>
    <row r="122" spans="1:18" s="52" customFormat="1" ht="15.75" x14ac:dyDescent="0.2">
      <c r="A122" s="122">
        <f>_xlfn.AGGREGATE(3,3,$B$11:B122)</f>
        <v>99</v>
      </c>
      <c r="B122" s="123" t="str">
        <f>'Бланк заказа с НДС'!B290</f>
        <v>ТЛТ00004619</v>
      </c>
      <c r="C122" s="123" t="str">
        <f>'Бланк заказа с НДС'!F290</f>
        <v>906-468</v>
      </c>
      <c r="D122" s="123" t="str">
        <f>'Бланк заказа с НДС'!G290</f>
        <v>565402H000</v>
      </c>
      <c r="E122" s="123" t="str">
        <f>'Бланк заказа с НДС'!H290</f>
        <v>и</v>
      </c>
      <c r="F122" s="123">
        <f>'Бланк заказа с НДС'!I290</f>
        <v>1702008221157</v>
      </c>
      <c r="G122" s="123" t="str">
        <f>'Бланк заказа с НДС'!K290</f>
        <v>906-468</v>
      </c>
      <c r="H122" s="123" t="str">
        <f>'Бланк заказа с НДС'!L290</f>
        <v>906-468 Внутренний рулевой наконечник Kia Ceed   565402H000</v>
      </c>
      <c r="I122" s="124">
        <f>'Бланк заказа с НДС'!N290/1.22</f>
        <v>310</v>
      </c>
      <c r="J122" s="124">
        <f>'Бланк заказа с НДС'!N290</f>
        <v>378.2</v>
      </c>
      <c r="K122" s="124">
        <f t="shared" si="10"/>
        <v>416.02000000000004</v>
      </c>
      <c r="L122" s="124">
        <f t="shared" si="10"/>
        <v>457.62200000000007</v>
      </c>
      <c r="M122" s="124">
        <f t="shared" si="8"/>
        <v>617.78970000000015</v>
      </c>
      <c r="N122" s="43"/>
      <c r="O122" s="43"/>
    </row>
    <row r="123" spans="1:18" s="52" customFormat="1" ht="19.5" customHeight="1" x14ac:dyDescent="0.2">
      <c r="A123" s="122">
        <f>_xlfn.AGGREGATE(3,3,$B$11:B123)</f>
        <v>100</v>
      </c>
      <c r="B123" s="123" t="str">
        <f>'Бланк заказа с НДС'!B291</f>
        <v>ТЛТ00004621</v>
      </c>
      <c r="C123" s="123" t="str">
        <f>'Бланк заказа с НДС'!F291</f>
        <v>906-469</v>
      </c>
      <c r="D123" s="123" t="str">
        <f>'Бланк заказа с НДС'!G291</f>
        <v>568202H000</v>
      </c>
      <c r="E123" s="123" t="str">
        <f>'Бланк заказа с НДС'!H291</f>
        <v>и</v>
      </c>
      <c r="F123" s="123">
        <f>'Бланк заказа с НДС'!I291</f>
        <v>1702008221164</v>
      </c>
      <c r="G123" s="123" t="str">
        <f>'Бланк заказа с НДС'!K291</f>
        <v>906-469</v>
      </c>
      <c r="H123" s="123" t="str">
        <f>'Бланк заказа с НДС'!L291</f>
        <v>906-469 Рулевой наконечник наружный левый Kia Ceed   568202H000</v>
      </c>
      <c r="I123" s="124">
        <f>'Бланк заказа с НДС'!N291/1.22</f>
        <v>400</v>
      </c>
      <c r="J123" s="124">
        <f>'Бланк заказа с НДС'!N291</f>
        <v>488</v>
      </c>
      <c r="K123" s="124">
        <f t="shared" si="10"/>
        <v>536.80000000000007</v>
      </c>
      <c r="L123" s="124">
        <f t="shared" si="10"/>
        <v>590.48000000000013</v>
      </c>
      <c r="M123" s="124">
        <f t="shared" si="8"/>
        <v>797.14800000000025</v>
      </c>
      <c r="N123" s="43"/>
      <c r="O123" s="43"/>
    </row>
    <row r="124" spans="1:18" s="52" customFormat="1" ht="15.75" x14ac:dyDescent="0.2">
      <c r="A124" s="122">
        <f>_xlfn.AGGREGATE(3,3,$B$11:B124)</f>
        <v>101</v>
      </c>
      <c r="B124" s="123" t="str">
        <f>'Бланк заказа с НДС'!B292</f>
        <v>ТЛТ00004623</v>
      </c>
      <c r="C124" s="123" t="str">
        <f>'Бланк заказа с НДС'!F292</f>
        <v>906-470</v>
      </c>
      <c r="D124" s="123" t="str">
        <f>'Бланк заказа с НДС'!G292</f>
        <v>568202H090</v>
      </c>
      <c r="E124" s="123" t="str">
        <f>'Бланк заказа с НДС'!H292</f>
        <v>и</v>
      </c>
      <c r="F124" s="123">
        <f>'Бланк заказа с НДС'!I292</f>
        <v>1702008221171</v>
      </c>
      <c r="G124" s="123" t="str">
        <f>'Бланк заказа с НДС'!K292</f>
        <v>906-470</v>
      </c>
      <c r="H124" s="123" t="str">
        <f>'Бланк заказа с НДС'!L292</f>
        <v>906-470 Рулевой наконечник наружный правый Kia Ceed   568202H090</v>
      </c>
      <c r="I124" s="124">
        <f>'Бланк заказа с НДС'!N292/1.22</f>
        <v>400</v>
      </c>
      <c r="J124" s="124">
        <f>'Бланк заказа с НДС'!N292</f>
        <v>488</v>
      </c>
      <c r="K124" s="124">
        <f t="shared" si="10"/>
        <v>536.80000000000007</v>
      </c>
      <c r="L124" s="124">
        <f t="shared" si="10"/>
        <v>590.48000000000013</v>
      </c>
      <c r="M124" s="124">
        <f t="shared" si="8"/>
        <v>797.14800000000025</v>
      </c>
      <c r="N124" s="43"/>
      <c r="O124" s="43"/>
    </row>
    <row r="125" spans="1:18" s="117" customFormat="1" ht="15.75" x14ac:dyDescent="0.2">
      <c r="A125" s="213">
        <f>_xlfn.AGGREGATE(3,3,$B$11:B125)</f>
        <v>101</v>
      </c>
      <c r="B125" s="214"/>
      <c r="C125" s="214" t="str">
        <f>'Бланк заказа с НДС'!F293</f>
        <v>KIA Ceed (JD) (2012-2018)</v>
      </c>
      <c r="D125" s="214">
        <f>'Бланк заказа с НДС'!G293</f>
        <v>0</v>
      </c>
      <c r="E125" s="214">
        <f>'Бланк заказа с НДС'!H293</f>
        <v>0</v>
      </c>
      <c r="F125" s="214">
        <f>'Бланк заказа с НДС'!I293</f>
        <v>0</v>
      </c>
      <c r="G125" s="214">
        <f>'Бланк заказа с НДС'!K293</f>
        <v>0</v>
      </c>
      <c r="H125" s="214">
        <f>'Бланк заказа с НДС'!L293</f>
        <v>0</v>
      </c>
      <c r="I125" s="215">
        <f>'Бланк заказа с НДС'!N293/1.22</f>
        <v>0</v>
      </c>
      <c r="J125" s="215">
        <f>'Бланк заказа с НДС'!N293</f>
        <v>0</v>
      </c>
      <c r="K125" s="215">
        <f t="shared" si="10"/>
        <v>0</v>
      </c>
      <c r="L125" s="215">
        <f t="shared" si="10"/>
        <v>0</v>
      </c>
      <c r="M125" s="216">
        <f t="shared" si="8"/>
        <v>0</v>
      </c>
      <c r="N125" s="43"/>
      <c r="O125" s="43"/>
      <c r="P125" s="52"/>
      <c r="Q125" s="52"/>
      <c r="R125" s="52"/>
    </row>
    <row r="126" spans="1:18" s="52" customFormat="1" ht="15.75" x14ac:dyDescent="0.2">
      <c r="A126" s="122">
        <f>_xlfn.AGGREGATE(3,3,$B$11:B126)</f>
        <v>102</v>
      </c>
      <c r="B126" s="123" t="str">
        <f>'Бланк заказа с НДС'!B294</f>
        <v>ТЛТ00012822</v>
      </c>
      <c r="C126" s="123" t="str">
        <f>'Бланк заказа с НДС'!F294</f>
        <v>906-603</v>
      </c>
      <c r="D126" s="123" t="str">
        <f>'Бланк заказа с НДС'!G294</f>
        <v>545303S100</v>
      </c>
      <c r="E126" s="123" t="str">
        <f>'Бланк заказа с НДС'!H294</f>
        <v>и</v>
      </c>
      <c r="F126" s="123">
        <f>'Бланк заказа с НДС'!I294</f>
        <v>4630017785148</v>
      </c>
      <c r="G126" s="123" t="str">
        <f>'Бланк заказа с НДС'!K294</f>
        <v>906-603</v>
      </c>
      <c r="H126" s="123" t="str">
        <f>'Бланк заказа с НДС'!L294</f>
        <v>906-603 Шаровая опора Kia Ceed 545303S100</v>
      </c>
      <c r="I126" s="124">
        <f>'Бланк заказа с НДС'!N294/1.22</f>
        <v>390</v>
      </c>
      <c r="J126" s="124">
        <f>'Бланк заказа с НДС'!N294</f>
        <v>475.8</v>
      </c>
      <c r="K126" s="124">
        <f t="shared" si="10"/>
        <v>523.38000000000011</v>
      </c>
      <c r="L126" s="124">
        <f t="shared" si="10"/>
        <v>575.71800000000019</v>
      </c>
      <c r="M126" s="124">
        <f t="shared" si="8"/>
        <v>777.21930000000032</v>
      </c>
      <c r="N126" s="43"/>
      <c r="O126" s="43"/>
    </row>
    <row r="127" spans="1:18" s="52" customFormat="1" ht="15.75" x14ac:dyDescent="0.2">
      <c r="A127" s="122">
        <f>_xlfn.AGGREGATE(3,3,$B$11:B127)</f>
        <v>103</v>
      </c>
      <c r="B127" s="123" t="str">
        <f>'Бланк заказа с НДС'!B295</f>
        <v>ТЛТ00012823</v>
      </c>
      <c r="C127" s="123" t="str">
        <f>'Бланк заказа с НДС'!F295</f>
        <v>906-604</v>
      </c>
      <c r="D127" s="123" t="str">
        <f>'Бланк заказа с НДС'!G295</f>
        <v>56820A6000</v>
      </c>
      <c r="E127" s="123" t="str">
        <f>'Бланк заказа с НДС'!H295</f>
        <v>и</v>
      </c>
      <c r="F127" s="123">
        <f>'Бланк заказа с НДС'!I295</f>
        <v>4630017785131</v>
      </c>
      <c r="G127" s="123" t="str">
        <f>'Бланк заказа с НДС'!K295</f>
        <v>906-604</v>
      </c>
      <c r="H127" s="123" t="str">
        <f>'Бланк заказа с НДС'!L295</f>
        <v>906-604 Рулевой наконечник левый Kia Ceed 56820A6000</v>
      </c>
      <c r="I127" s="124">
        <f>'Бланк заказа с НДС'!N295/1.22</f>
        <v>400</v>
      </c>
      <c r="J127" s="124">
        <f>'Бланк заказа с НДС'!N295</f>
        <v>488</v>
      </c>
      <c r="K127" s="124">
        <f t="shared" si="10"/>
        <v>536.80000000000007</v>
      </c>
      <c r="L127" s="124">
        <f t="shared" si="10"/>
        <v>590.48000000000013</v>
      </c>
      <c r="M127" s="124">
        <f t="shared" si="8"/>
        <v>797.14800000000025</v>
      </c>
      <c r="N127" s="43"/>
      <c r="O127" s="43"/>
      <c r="R127" s="118"/>
    </row>
    <row r="128" spans="1:18" s="52" customFormat="1" ht="19.5" customHeight="1" x14ac:dyDescent="0.2">
      <c r="A128" s="122">
        <f>_xlfn.AGGREGATE(3,3,$B$11:B128)</f>
        <v>104</v>
      </c>
      <c r="B128" s="123" t="str">
        <f>'Бланк заказа с НДС'!B296</f>
        <v>ТЛТ00012824</v>
      </c>
      <c r="C128" s="123" t="str">
        <f>'Бланк заказа с НДС'!F296</f>
        <v>906-605</v>
      </c>
      <c r="D128" s="123" t="str">
        <f>'Бланк заказа с НДС'!G296</f>
        <v>56820A6090</v>
      </c>
      <c r="E128" s="123" t="str">
        <f>'Бланк заказа с НДС'!H296</f>
        <v>и</v>
      </c>
      <c r="F128" s="123">
        <f>'Бланк заказа с НДС'!I296</f>
        <v>4630017785124</v>
      </c>
      <c r="G128" s="123" t="str">
        <f>'Бланк заказа с НДС'!K296</f>
        <v>906-605</v>
      </c>
      <c r="H128" s="123" t="str">
        <f>'Бланк заказа с НДС'!L296</f>
        <v>906-605 Рулевой наконечник правый Kia Ceed 56820A6090</v>
      </c>
      <c r="I128" s="124">
        <f>'Бланк заказа с НДС'!N296/1.22</f>
        <v>400</v>
      </c>
      <c r="J128" s="124">
        <f>'Бланк заказа с НДС'!N296</f>
        <v>488</v>
      </c>
      <c r="K128" s="124">
        <f t="shared" si="10"/>
        <v>536.80000000000007</v>
      </c>
      <c r="L128" s="124">
        <f t="shared" si="10"/>
        <v>590.48000000000013</v>
      </c>
      <c r="M128" s="124">
        <f t="shared" si="8"/>
        <v>797.14800000000025</v>
      </c>
      <c r="N128" s="43"/>
      <c r="O128" s="43"/>
    </row>
    <row r="129" spans="1:18" s="52" customFormat="1" ht="15.75" x14ac:dyDescent="0.2">
      <c r="A129" s="122">
        <f>_xlfn.AGGREGATE(3,3,$B$11:B129)</f>
        <v>105</v>
      </c>
      <c r="B129" s="123" t="str">
        <f>'Бланк заказа с НДС'!B297</f>
        <v>ТЛТ00016320</v>
      </c>
      <c r="C129" s="123" t="str">
        <f>'Бланк заказа с НДС'!F297</f>
        <v>906-695</v>
      </c>
      <c r="D129" s="123" t="str">
        <f>'Бланк заказа с НДС'!G297</f>
        <v>555303R000</v>
      </c>
      <c r="E129" s="123" t="str">
        <f>'Бланк заказа с НДС'!H297</f>
        <v>и</v>
      </c>
      <c r="F129" s="123">
        <f>'Бланк заказа с НДС'!I297</f>
        <v>4630017926992</v>
      </c>
      <c r="G129" s="123" t="str">
        <f>'Бланк заказа с НДС'!K297</f>
        <v>906-695</v>
      </c>
      <c r="H129" s="123" t="str">
        <f>'Бланк заказа с НДС'!L297</f>
        <v>906-695 Стойка заднего стабилизатора Kia Ceed 555303R000</v>
      </c>
      <c r="I129" s="124">
        <f>'Бланк заказа с НДС'!N297/1.22</f>
        <v>250</v>
      </c>
      <c r="J129" s="124">
        <f>'Бланк заказа с НДС'!N297</f>
        <v>305</v>
      </c>
      <c r="K129" s="124">
        <f t="shared" ref="K129:L144" si="11">J129*1.1</f>
        <v>335.5</v>
      </c>
      <c r="L129" s="124">
        <f t="shared" si="11"/>
        <v>369.05</v>
      </c>
      <c r="M129" s="124">
        <f t="shared" si="8"/>
        <v>498.21750000000003</v>
      </c>
      <c r="N129" s="43"/>
      <c r="O129" s="43"/>
    </row>
    <row r="130" spans="1:18" s="117" customFormat="1" ht="31.5" x14ac:dyDescent="0.2">
      <c r="A130" s="213">
        <f>_xlfn.AGGREGATE(3,3,$B$11:B130)</f>
        <v>105</v>
      </c>
      <c r="B130" s="214"/>
      <c r="C130" s="214" t="str">
        <f>'Бланк заказа с НДС'!F298</f>
        <v>KIA Sportage (SL), Hyundai iX35 (LM) (2009-2015)</v>
      </c>
      <c r="D130" s="214">
        <f>'Бланк заказа с НДС'!G298</f>
        <v>0</v>
      </c>
      <c r="E130" s="214">
        <f>'Бланк заказа с НДС'!H298</f>
        <v>0</v>
      </c>
      <c r="F130" s="214">
        <f>'Бланк заказа с НДС'!I298</f>
        <v>0</v>
      </c>
      <c r="G130" s="214">
        <f>'Бланк заказа с НДС'!K298</f>
        <v>0</v>
      </c>
      <c r="H130" s="214">
        <f>'Бланк заказа с НДС'!L298</f>
        <v>0</v>
      </c>
      <c r="I130" s="215">
        <f>'Бланк заказа с НДС'!N298/1.22</f>
        <v>0</v>
      </c>
      <c r="J130" s="215">
        <f>'Бланк заказа с НДС'!N298</f>
        <v>0</v>
      </c>
      <c r="K130" s="215">
        <f t="shared" si="11"/>
        <v>0</v>
      </c>
      <c r="L130" s="215">
        <f t="shared" si="11"/>
        <v>0</v>
      </c>
      <c r="M130" s="216">
        <f t="shared" si="8"/>
        <v>0</v>
      </c>
      <c r="N130" s="43"/>
      <c r="O130" s="43"/>
      <c r="P130" s="52"/>
      <c r="Q130" s="52"/>
      <c r="R130" s="52"/>
    </row>
    <row r="131" spans="1:18" s="52" customFormat="1" ht="15.75" x14ac:dyDescent="0.2">
      <c r="A131" s="122">
        <f>_xlfn.AGGREGATE(3,3,$B$11:B131)</f>
        <v>106</v>
      </c>
      <c r="B131" s="123" t="str">
        <f>'Бланк заказа с НДС'!B299</f>
        <v>ТЛТ00012819</v>
      </c>
      <c r="C131" s="123" t="str">
        <f>'Бланк заказа с НДС'!F299</f>
        <v>906-600</v>
      </c>
      <c r="D131" s="123" t="str">
        <f>'Бланк заказа с НДС'!G299</f>
        <v>545303s000</v>
      </c>
      <c r="E131" s="123" t="str">
        <f>'Бланк заказа с НДС'!H299</f>
        <v>и</v>
      </c>
      <c r="F131" s="123">
        <f>'Бланк заказа с НДС'!I299</f>
        <v>4630017785179</v>
      </c>
      <c r="G131" s="123" t="str">
        <f>'Бланк заказа с НДС'!K299</f>
        <v>906-600</v>
      </c>
      <c r="H131" s="123" t="str">
        <f>'Бланк заказа с НДС'!L299</f>
        <v>906-600 Шаровая опора Kia Sportage 545303s000</v>
      </c>
      <c r="I131" s="124">
        <f>'Бланк заказа с НДС'!N299/1.22</f>
        <v>400</v>
      </c>
      <c r="J131" s="124">
        <f>'Бланк заказа с НДС'!N299</f>
        <v>488</v>
      </c>
      <c r="K131" s="124">
        <f t="shared" si="11"/>
        <v>536.80000000000007</v>
      </c>
      <c r="L131" s="124">
        <f t="shared" si="11"/>
        <v>590.48000000000013</v>
      </c>
      <c r="M131" s="124">
        <f t="shared" si="8"/>
        <v>797.14800000000025</v>
      </c>
      <c r="N131" s="43"/>
      <c r="O131" s="43"/>
    </row>
    <row r="132" spans="1:18" s="52" customFormat="1" ht="15.75" x14ac:dyDescent="0.2">
      <c r="A132" s="122">
        <f>_xlfn.AGGREGATE(3,3,$B$11:B132)</f>
        <v>107</v>
      </c>
      <c r="B132" s="123" t="str">
        <f>'Бланк заказа с НДС'!B300</f>
        <v>ТЛТ00012820</v>
      </c>
      <c r="C132" s="123" t="str">
        <f>'Бланк заказа с НДС'!F300</f>
        <v>906-601</v>
      </c>
      <c r="D132" s="123" t="str">
        <f>'Бланк заказа с НДС'!G300</f>
        <v>568202s000</v>
      </c>
      <c r="E132" s="123" t="str">
        <f>'Бланк заказа с НДС'!H300</f>
        <v>и</v>
      </c>
      <c r="F132" s="123">
        <f>'Бланк заказа с НДС'!I300</f>
        <v>4630017785162</v>
      </c>
      <c r="G132" s="123" t="str">
        <f>'Бланк заказа с НДС'!K300</f>
        <v>906-601</v>
      </c>
      <c r="H132" s="123" t="str">
        <f>'Бланк заказа с НДС'!L300</f>
        <v>906-601 Рулевой наконечник левый Kia Sportage 568202s000</v>
      </c>
      <c r="I132" s="124">
        <f>'Бланк заказа с НДС'!N300/1.22</f>
        <v>390</v>
      </c>
      <c r="J132" s="124">
        <f>'Бланк заказа с НДС'!N300</f>
        <v>475.8</v>
      </c>
      <c r="K132" s="124">
        <f t="shared" si="11"/>
        <v>523.38000000000011</v>
      </c>
      <c r="L132" s="124">
        <f t="shared" si="11"/>
        <v>575.71800000000019</v>
      </c>
      <c r="M132" s="124">
        <f t="shared" si="8"/>
        <v>777.21930000000032</v>
      </c>
      <c r="N132" s="43"/>
      <c r="O132" s="43"/>
    </row>
    <row r="133" spans="1:18" s="52" customFormat="1" ht="15.75" x14ac:dyDescent="0.2">
      <c r="A133" s="122">
        <f>_xlfn.AGGREGATE(3,3,$B$11:B133)</f>
        <v>108</v>
      </c>
      <c r="B133" s="123" t="str">
        <f>'Бланк заказа с НДС'!B301</f>
        <v>ТЛТ00012821</v>
      </c>
      <c r="C133" s="123" t="str">
        <f>'Бланк заказа с НДС'!F301</f>
        <v>906-602</v>
      </c>
      <c r="D133" s="123" t="str">
        <f>'Бланк заказа с НДС'!G301</f>
        <v>568202s050</v>
      </c>
      <c r="E133" s="123" t="str">
        <f>'Бланк заказа с НДС'!H301</f>
        <v>и</v>
      </c>
      <c r="F133" s="123">
        <f>'Бланк заказа с НДС'!I301</f>
        <v>4630017785155</v>
      </c>
      <c r="G133" s="123" t="str">
        <f>'Бланк заказа с НДС'!K301</f>
        <v>906-602</v>
      </c>
      <c r="H133" s="123" t="str">
        <f>'Бланк заказа с НДС'!L301</f>
        <v>906-602 Рулевой наконечник правый Kia Sportage 568202s050</v>
      </c>
      <c r="I133" s="124">
        <f>'Бланк заказа с НДС'!N301/1.22</f>
        <v>390</v>
      </c>
      <c r="J133" s="124">
        <f>'Бланк заказа с НДС'!N301</f>
        <v>475.8</v>
      </c>
      <c r="K133" s="124">
        <f t="shared" si="11"/>
        <v>523.38000000000011</v>
      </c>
      <c r="L133" s="124">
        <f t="shared" si="11"/>
        <v>575.71800000000019</v>
      </c>
      <c r="M133" s="124">
        <f t="shared" si="8"/>
        <v>777.21930000000032</v>
      </c>
      <c r="N133" s="43"/>
      <c r="O133" s="43"/>
    </row>
    <row r="134" spans="1:18" s="52" customFormat="1" ht="19.5" customHeight="1" x14ac:dyDescent="0.2">
      <c r="A134" s="122">
        <f>_xlfn.AGGREGATE(3,3,$B$11:B134)</f>
        <v>109</v>
      </c>
      <c r="B134" s="123" t="str">
        <f>'Бланк заказа с НДС'!B302</f>
        <v>ТЛТ00012833</v>
      </c>
      <c r="C134" s="123" t="str">
        <f>'Бланк заказа с НДС'!F302</f>
        <v>906-614</v>
      </c>
      <c r="D134" s="123" t="str">
        <f>'Бланк заказа с НДС'!G302</f>
        <v>548302s200</v>
      </c>
      <c r="E134" s="123" t="str">
        <f>'Бланк заказа с НДС'!H302</f>
        <v>и</v>
      </c>
      <c r="F134" s="123">
        <f>'Бланк заказа с НДС'!I302</f>
        <v>4630017785032</v>
      </c>
      <c r="G134" s="123" t="str">
        <f>'Бланк заказа с НДС'!K302</f>
        <v>906-614</v>
      </c>
      <c r="H134" s="123" t="str">
        <f>'Бланк заказа с НДС'!L302</f>
        <v>906-614 Стойка переднего стабилизатора Kia Sportage 548302s200</v>
      </c>
      <c r="I134" s="124">
        <f>'Бланк заказа с НДС'!N302/1.22</f>
        <v>255.00000000000003</v>
      </c>
      <c r="J134" s="124">
        <f>'Бланк заказа с НДС'!N302</f>
        <v>311.10000000000002</v>
      </c>
      <c r="K134" s="124">
        <f t="shared" si="11"/>
        <v>342.21000000000004</v>
      </c>
      <c r="L134" s="124">
        <f t="shared" si="11"/>
        <v>376.4310000000001</v>
      </c>
      <c r="M134" s="124">
        <f t="shared" si="8"/>
        <v>508.18185000000017</v>
      </c>
      <c r="N134" s="43"/>
      <c r="O134" s="43"/>
    </row>
    <row r="135" spans="1:18" s="52" customFormat="1" ht="15.75" x14ac:dyDescent="0.2">
      <c r="A135" s="122">
        <f>_xlfn.AGGREGATE(3,3,$B$11:B135)</f>
        <v>110</v>
      </c>
      <c r="B135" s="123" t="str">
        <f>'Бланк заказа с НДС'!B303</f>
        <v>ТЛТ00012834</v>
      </c>
      <c r="C135" s="123" t="str">
        <f>'Бланк заказа с НДС'!F303</f>
        <v>906-615</v>
      </c>
      <c r="D135" s="123" t="str">
        <f>'Бланк заказа с НДС'!G303</f>
        <v xml:space="preserve">555302s200 </v>
      </c>
      <c r="E135" s="123" t="str">
        <f>'Бланк заказа с НДС'!H303</f>
        <v>и</v>
      </c>
      <c r="F135" s="123">
        <f>'Бланк заказа с НДС'!I303</f>
        <v>4630017785025</v>
      </c>
      <c r="G135" s="123" t="str">
        <f>'Бланк заказа с НДС'!K303</f>
        <v>906-615</v>
      </c>
      <c r="H135" s="123" t="str">
        <f>'Бланк заказа с НДС'!L303</f>
        <v>906-615 Стойка заднего стабилизатора Kia Sportage 555302s200</v>
      </c>
      <c r="I135" s="124">
        <f>'Бланк заказа с НДС'!N303/1.22</f>
        <v>240.00000000000003</v>
      </c>
      <c r="J135" s="124">
        <f>'Бланк заказа с НДС'!N303</f>
        <v>292.8</v>
      </c>
      <c r="K135" s="124">
        <f t="shared" si="11"/>
        <v>322.08000000000004</v>
      </c>
      <c r="L135" s="124">
        <f t="shared" si="11"/>
        <v>354.28800000000007</v>
      </c>
      <c r="M135" s="124">
        <f t="shared" si="8"/>
        <v>478.28880000000015</v>
      </c>
      <c r="N135" s="43"/>
      <c r="O135" s="43"/>
    </row>
    <row r="136" spans="1:18" s="117" customFormat="1" ht="31.5" x14ac:dyDescent="0.2">
      <c r="A136" s="213">
        <f>_xlfn.AGGREGATE(3,3,$B$11:B136)</f>
        <v>110</v>
      </c>
      <c r="B136" s="214"/>
      <c r="C136" s="214" t="str">
        <f>'Бланк заказа с НДС'!F304</f>
        <v>KIA Optima (JF), Sonata VII(LF) 2015-2019</v>
      </c>
      <c r="D136" s="214">
        <f>'Бланк заказа с НДС'!G304</f>
        <v>0</v>
      </c>
      <c r="E136" s="214">
        <f>'Бланк заказа с НДС'!H304</f>
        <v>0</v>
      </c>
      <c r="F136" s="214">
        <f>'Бланк заказа с НДС'!I304</f>
        <v>0</v>
      </c>
      <c r="G136" s="214">
        <f>'Бланк заказа с НДС'!K304</f>
        <v>0</v>
      </c>
      <c r="H136" s="214">
        <f>'Бланк заказа с НДС'!L304</f>
        <v>0</v>
      </c>
      <c r="I136" s="215">
        <f>'Бланк заказа с НДС'!N304/1.22</f>
        <v>0</v>
      </c>
      <c r="J136" s="215">
        <f>'Бланк заказа с НДС'!N304</f>
        <v>0</v>
      </c>
      <c r="K136" s="215">
        <f t="shared" si="11"/>
        <v>0</v>
      </c>
      <c r="L136" s="215">
        <f t="shared" si="11"/>
        <v>0</v>
      </c>
      <c r="M136" s="216">
        <f t="shared" si="8"/>
        <v>0</v>
      </c>
      <c r="N136" s="43"/>
      <c r="O136" s="43"/>
      <c r="P136" s="52"/>
      <c r="Q136" s="52"/>
      <c r="R136" s="52"/>
    </row>
    <row r="137" spans="1:18" s="52" customFormat="1" ht="15.75" x14ac:dyDescent="0.2">
      <c r="A137" s="122">
        <f>_xlfn.AGGREGATE(3,3,$B$11:B137)</f>
        <v>111</v>
      </c>
      <c r="B137" s="123" t="str">
        <f>'Бланк заказа с НДС'!B305</f>
        <v>ТЛТ00018268</v>
      </c>
      <c r="C137" s="123" t="str">
        <f>'Бланк заказа с НДС'!F305</f>
        <v>906-706</v>
      </c>
      <c r="D137" s="123" t="str">
        <f>'Бланк заказа с НДС'!G305</f>
        <v>54830C1000</v>
      </c>
      <c r="E137" s="123" t="str">
        <f>'Бланк заказа с НДС'!H305</f>
        <v>и</v>
      </c>
      <c r="F137" s="123">
        <f>'Бланк заказа с НДС'!I305</f>
        <v>4630017953530</v>
      </c>
      <c r="G137" s="123" t="str">
        <f>'Бланк заказа с НДС'!K305</f>
        <v>906-706</v>
      </c>
      <c r="H137" s="123" t="str">
        <f>'Бланк заказа с НДС'!L305</f>
        <v>906-706 Стойка переднего стабилизатора левая KIA Optima 54830C1000</v>
      </c>
      <c r="I137" s="124">
        <f>'Бланк заказа с НДС'!N305/1.22</f>
        <v>300</v>
      </c>
      <c r="J137" s="124">
        <f>'Бланк заказа с НДС'!N305</f>
        <v>366</v>
      </c>
      <c r="K137" s="124">
        <f t="shared" si="11"/>
        <v>402.6</v>
      </c>
      <c r="L137" s="124">
        <f t="shared" si="11"/>
        <v>442.86000000000007</v>
      </c>
      <c r="M137" s="124">
        <f t="shared" si="8"/>
        <v>597.8610000000001</v>
      </c>
      <c r="N137" s="43"/>
      <c r="O137" s="43"/>
    </row>
    <row r="138" spans="1:18" s="52" customFormat="1" ht="15.75" x14ac:dyDescent="0.2">
      <c r="A138" s="122">
        <f>_xlfn.AGGREGATE(3,3,$B$11:B138)</f>
        <v>112</v>
      </c>
      <c r="B138" s="123" t="str">
        <f>'Бланк заказа с НДС'!B306</f>
        <v>ТЛТ00018269</v>
      </c>
      <c r="C138" s="123" t="str">
        <f>'Бланк заказа с НДС'!F306</f>
        <v>906-707</v>
      </c>
      <c r="D138" s="123" t="str">
        <f>'Бланк заказа с НДС'!G306</f>
        <v>54840C1000</v>
      </c>
      <c r="E138" s="123" t="str">
        <f>'Бланк заказа с НДС'!H306</f>
        <v>и</v>
      </c>
      <c r="F138" s="123">
        <f>'Бланк заказа с НДС'!I306</f>
        <v>4630017953547</v>
      </c>
      <c r="G138" s="123" t="str">
        <f>'Бланк заказа с НДС'!K306</f>
        <v>906-707</v>
      </c>
      <c r="H138" s="123" t="str">
        <f>'Бланк заказа с НДС'!L306</f>
        <v>906-707 Стойка переднего стабилизатора правая KIA Optima 54840C1000</v>
      </c>
      <c r="I138" s="124">
        <f>'Бланк заказа с НДС'!N306/1.22</f>
        <v>300</v>
      </c>
      <c r="J138" s="124">
        <f>'Бланк заказа с НДС'!N306</f>
        <v>366</v>
      </c>
      <c r="K138" s="124">
        <f t="shared" si="11"/>
        <v>402.6</v>
      </c>
      <c r="L138" s="124">
        <f t="shared" si="11"/>
        <v>442.86000000000007</v>
      </c>
      <c r="M138" s="124">
        <f t="shared" si="8"/>
        <v>597.8610000000001</v>
      </c>
      <c r="N138" s="43"/>
      <c r="O138" s="43"/>
    </row>
    <row r="139" spans="1:18" s="52" customFormat="1" ht="15.75" x14ac:dyDescent="0.2">
      <c r="A139" s="122">
        <f>_xlfn.AGGREGATE(3,3,$B$11:B139)</f>
        <v>113</v>
      </c>
      <c r="B139" s="123" t="str">
        <f>'Бланк заказа с НДС'!B307</f>
        <v>ТЛТ00018270</v>
      </c>
      <c r="C139" s="123" t="str">
        <f>'Бланк заказа с НДС'!F307</f>
        <v>906-708</v>
      </c>
      <c r="D139" s="123" t="str">
        <f>'Бланк заказа с НДС'!G307</f>
        <v>55530C1100</v>
      </c>
      <c r="E139" s="123" t="str">
        <f>'Бланк заказа с НДС'!H307</f>
        <v>и</v>
      </c>
      <c r="F139" s="123">
        <f>'Бланк заказа с НДС'!I307</f>
        <v>4630017953554</v>
      </c>
      <c r="G139" s="123" t="str">
        <f>'Бланк заказа с НДС'!K307</f>
        <v>906-708</v>
      </c>
      <c r="H139" s="123" t="str">
        <f>'Бланк заказа с НДС'!L307</f>
        <v>906-708 Стойка заднего стабилизатора левая KIA Optima 55530C1100</v>
      </c>
      <c r="I139" s="124">
        <f>'Бланк заказа с НДС'!N307/1.22</f>
        <v>275</v>
      </c>
      <c r="J139" s="124">
        <f>'Бланк заказа с НДС'!N307</f>
        <v>335.5</v>
      </c>
      <c r="K139" s="124">
        <f t="shared" si="11"/>
        <v>369.05</v>
      </c>
      <c r="L139" s="124">
        <f t="shared" si="11"/>
        <v>405.95500000000004</v>
      </c>
      <c r="M139" s="124">
        <f t="shared" si="8"/>
        <v>548.03925000000004</v>
      </c>
      <c r="N139" s="43"/>
      <c r="O139" s="43"/>
    </row>
    <row r="140" spans="1:18" s="52" customFormat="1" ht="15.75" x14ac:dyDescent="0.2">
      <c r="A140" s="122">
        <f>_xlfn.AGGREGATE(3,3,$B$11:B140)</f>
        <v>114</v>
      </c>
      <c r="B140" s="123" t="str">
        <f>'Бланк заказа с НДС'!B308</f>
        <v>ТЛТ00018271</v>
      </c>
      <c r="C140" s="123" t="str">
        <f>'Бланк заказа с НДС'!F308</f>
        <v>906-709</v>
      </c>
      <c r="D140" s="123" t="str">
        <f>'Бланк заказа с НДС'!G308</f>
        <v>55540C1100</v>
      </c>
      <c r="E140" s="123" t="str">
        <f>'Бланк заказа с НДС'!H308</f>
        <v>и</v>
      </c>
      <c r="F140" s="123">
        <f>'Бланк заказа с НДС'!I308</f>
        <v>4630017953561</v>
      </c>
      <c r="G140" s="123" t="str">
        <f>'Бланк заказа с НДС'!K308</f>
        <v>906-709</v>
      </c>
      <c r="H140" s="123" t="str">
        <f>'Бланк заказа с НДС'!L308</f>
        <v>906-709 Стойка заднего стабилизатора правая KIA Optima 55540C1100</v>
      </c>
      <c r="I140" s="124">
        <f>'Бланк заказа с НДС'!N308/1.22</f>
        <v>275</v>
      </c>
      <c r="J140" s="124">
        <f>'Бланк заказа с НДС'!N308</f>
        <v>335.5</v>
      </c>
      <c r="K140" s="124">
        <f t="shared" si="11"/>
        <v>369.05</v>
      </c>
      <c r="L140" s="124">
        <f t="shared" si="11"/>
        <v>405.95500000000004</v>
      </c>
      <c r="M140" s="124">
        <f t="shared" si="8"/>
        <v>548.03925000000004</v>
      </c>
      <c r="N140" s="43"/>
      <c r="O140" s="43"/>
    </row>
    <row r="141" spans="1:18" s="52" customFormat="1" ht="15.75" x14ac:dyDescent="0.2">
      <c r="A141" s="122">
        <f>_xlfn.AGGREGATE(3,3,$B$11:B141)</f>
        <v>115</v>
      </c>
      <c r="B141" s="123" t="str">
        <f>'Бланк заказа с НДС'!B309</f>
        <v>ТЛТ00018272</v>
      </c>
      <c r="C141" s="123" t="str">
        <f>'Бланк заказа с НДС'!F309</f>
        <v>906-710</v>
      </c>
      <c r="D141" s="123" t="str">
        <f>'Бланк заказа с НДС'!G309</f>
        <v>54530C1000</v>
      </c>
      <c r="E141" s="123" t="str">
        <f>'Бланк заказа с НДС'!H309</f>
        <v>и</v>
      </c>
      <c r="F141" s="123">
        <f>'Бланк заказа с НДС'!I309</f>
        <v>4630017953578</v>
      </c>
      <c r="G141" s="123" t="str">
        <f>'Бланк заказа с НДС'!K309</f>
        <v>906-710</v>
      </c>
      <c r="H141" s="123" t="str">
        <f>'Бланк заказа с НДС'!L309</f>
        <v>906-710 Шаровая опора левая KIA Optima 54530C1000</v>
      </c>
      <c r="I141" s="124">
        <f>'Бланк заказа с НДС'!N309/1.22</f>
        <v>370</v>
      </c>
      <c r="J141" s="124">
        <f>'Бланк заказа с НДС'!N309</f>
        <v>451.4</v>
      </c>
      <c r="K141" s="124">
        <f t="shared" si="11"/>
        <v>496.54</v>
      </c>
      <c r="L141" s="124">
        <f t="shared" si="11"/>
        <v>546.19400000000007</v>
      </c>
      <c r="M141" s="124">
        <f t="shared" si="8"/>
        <v>737.36190000000011</v>
      </c>
      <c r="N141" s="43"/>
      <c r="O141" s="43"/>
    </row>
    <row r="142" spans="1:18" s="52" customFormat="1" ht="15.75" x14ac:dyDescent="0.2">
      <c r="A142" s="122">
        <f>_xlfn.AGGREGATE(3,3,$B$11:B142)</f>
        <v>116</v>
      </c>
      <c r="B142" s="123" t="str">
        <f>'Бланк заказа с НДС'!B310</f>
        <v>ТЛТ00018273</v>
      </c>
      <c r="C142" s="123" t="str">
        <f>'Бланк заказа с НДС'!F310</f>
        <v>906-711</v>
      </c>
      <c r="D142" s="123" t="str">
        <f>'Бланк заказа с НДС'!G310</f>
        <v>54530C1100</v>
      </c>
      <c r="E142" s="123" t="str">
        <f>'Бланк заказа с НДС'!H310</f>
        <v>и</v>
      </c>
      <c r="F142" s="123">
        <f>'Бланк заказа с НДС'!I310</f>
        <v>4630017953585</v>
      </c>
      <c r="G142" s="123" t="str">
        <f>'Бланк заказа с НДС'!K310</f>
        <v>906-711</v>
      </c>
      <c r="H142" s="123" t="str">
        <f>'Бланк заказа с НДС'!L310</f>
        <v>906-711 Шаровая опора правая KIA Optima 54530C1100</v>
      </c>
      <c r="I142" s="124">
        <f>'Бланк заказа с НДС'!N310/1.22</f>
        <v>370</v>
      </c>
      <c r="J142" s="124">
        <f>'Бланк заказа с НДС'!N310</f>
        <v>451.4</v>
      </c>
      <c r="K142" s="124">
        <f t="shared" si="11"/>
        <v>496.54</v>
      </c>
      <c r="L142" s="124">
        <f t="shared" si="11"/>
        <v>546.19400000000007</v>
      </c>
      <c r="M142" s="124">
        <f t="shared" si="8"/>
        <v>737.36190000000011</v>
      </c>
      <c r="N142" s="43"/>
      <c r="O142" s="43"/>
    </row>
    <row r="143" spans="1:18" s="52" customFormat="1" ht="15.75" x14ac:dyDescent="0.2">
      <c r="A143" s="122">
        <f>_xlfn.AGGREGATE(3,3,$B$11:B143)</f>
        <v>117</v>
      </c>
      <c r="B143" s="123" t="str">
        <f>'Бланк заказа с НДС'!B311</f>
        <v>ТЛТ00018274</v>
      </c>
      <c r="C143" s="123" t="str">
        <f>'Бланк заказа с НДС'!F311</f>
        <v>906-712</v>
      </c>
      <c r="D143" s="123" t="str">
        <f>'Бланк заказа с НДС'!G311</f>
        <v>56820C1000</v>
      </c>
      <c r="E143" s="123" t="str">
        <f>'Бланк заказа с НДС'!H311</f>
        <v>и</v>
      </c>
      <c r="F143" s="123">
        <f>'Бланк заказа с НДС'!I311</f>
        <v>4630017953592</v>
      </c>
      <c r="G143" s="123" t="str">
        <f>'Бланк заказа с НДС'!K311</f>
        <v>906-712</v>
      </c>
      <c r="H143" s="123" t="str">
        <f>'Бланк заказа с НДС'!L311</f>
        <v>906-712 Наконечник рулевой тяги левый KIA Optima 56820C1000</v>
      </c>
      <c r="I143" s="124">
        <f>'Бланк заказа с НДС'!N311/1.22</f>
        <v>390</v>
      </c>
      <c r="J143" s="124">
        <f>'Бланк заказа с НДС'!N311</f>
        <v>475.8</v>
      </c>
      <c r="K143" s="124">
        <f t="shared" si="11"/>
        <v>523.38000000000011</v>
      </c>
      <c r="L143" s="124">
        <f t="shared" si="11"/>
        <v>575.71800000000019</v>
      </c>
      <c r="M143" s="124">
        <f t="shared" si="8"/>
        <v>777.21930000000032</v>
      </c>
      <c r="N143" s="43"/>
      <c r="O143" s="43"/>
    </row>
    <row r="144" spans="1:18" s="52" customFormat="1" ht="19.5" customHeight="1" x14ac:dyDescent="0.2">
      <c r="A144" s="122">
        <f>_xlfn.AGGREGATE(3,3,$B$11:B144)</f>
        <v>118</v>
      </c>
      <c r="B144" s="123" t="str">
        <f>'Бланк заказа с НДС'!B312</f>
        <v>ТЛТ00018275</v>
      </c>
      <c r="C144" s="123" t="str">
        <f>'Бланк заказа с НДС'!F312</f>
        <v>906-713</v>
      </c>
      <c r="D144" s="123" t="str">
        <f>'Бланк заказа с НДС'!G312</f>
        <v>56825C1090</v>
      </c>
      <c r="E144" s="123" t="str">
        <f>'Бланк заказа с НДС'!H312</f>
        <v>и</v>
      </c>
      <c r="F144" s="123">
        <f>'Бланк заказа с НДС'!I312</f>
        <v>4630017953608</v>
      </c>
      <c r="G144" s="123" t="str">
        <f>'Бланк заказа с НДС'!K312</f>
        <v>906-713</v>
      </c>
      <c r="H144" s="123" t="str">
        <f>'Бланк заказа с НДС'!L312</f>
        <v>906-713 Наконечник рулевой тяги правый KIA Optima 56825C1090</v>
      </c>
      <c r="I144" s="124">
        <f>'Бланк заказа с НДС'!N312/1.22</f>
        <v>390</v>
      </c>
      <c r="J144" s="124">
        <f>'Бланк заказа с НДС'!N312</f>
        <v>475.8</v>
      </c>
      <c r="K144" s="124">
        <f t="shared" si="11"/>
        <v>523.38000000000011</v>
      </c>
      <c r="L144" s="124">
        <f t="shared" si="11"/>
        <v>575.71800000000019</v>
      </c>
      <c r="M144" s="124">
        <f t="shared" si="8"/>
        <v>777.21930000000032</v>
      </c>
      <c r="N144" s="43"/>
      <c r="O144" s="43"/>
    </row>
    <row r="145" spans="1:18" s="52" customFormat="1" ht="15.75" x14ac:dyDescent="0.2">
      <c r="A145" s="122">
        <f>_xlfn.AGGREGATE(3,3,$B$11:B145)</f>
        <v>119</v>
      </c>
      <c r="B145" s="123" t="str">
        <f>'Бланк заказа с НДС'!B313</f>
        <v>ТЛТ00018276</v>
      </c>
      <c r="C145" s="123" t="str">
        <f>'Бланк заказа с НДС'!F313</f>
        <v>906-714</v>
      </c>
      <c r="D145" s="123" t="str">
        <f>'Бланк заказа с НДС'!G313</f>
        <v>55530D3000</v>
      </c>
      <c r="E145" s="123" t="str">
        <f>'Бланк заказа с НДС'!H313</f>
        <v>и</v>
      </c>
      <c r="F145" s="123">
        <f>'Бланк заказа с НДС'!I313</f>
        <v>4630017953615</v>
      </c>
      <c r="G145" s="123" t="str">
        <f>'Бланк заказа с НДС'!K313</f>
        <v>906-714</v>
      </c>
      <c r="H145" s="123" t="str">
        <f>'Бланк заказа с НДС'!L313</f>
        <v>906-714 Стойка заднего стабилизатора Kia Sportage 55530D3000</v>
      </c>
      <c r="I145" s="124">
        <f>'Бланк заказа с НДС'!N313/1.22</f>
        <v>330</v>
      </c>
      <c r="J145" s="124">
        <f>'Бланк заказа с НДС'!N313</f>
        <v>402.6</v>
      </c>
      <c r="K145" s="124">
        <f t="shared" ref="K145:L160" si="12">J145*1.1</f>
        <v>442.86000000000007</v>
      </c>
      <c r="L145" s="124">
        <f t="shared" si="12"/>
        <v>487.14600000000013</v>
      </c>
      <c r="M145" s="124">
        <f t="shared" si="8"/>
        <v>657.64710000000025</v>
      </c>
      <c r="N145" s="43"/>
      <c r="O145" s="43"/>
    </row>
    <row r="146" spans="1:18" s="117" customFormat="1" ht="15.75" x14ac:dyDescent="0.2">
      <c r="A146" s="213">
        <f>_xlfn.AGGREGATE(3,3,$B$11:B146)</f>
        <v>119</v>
      </c>
      <c r="B146" s="214"/>
      <c r="C146" s="214" t="str">
        <f>'Бланк заказа с НДС'!F314</f>
        <v xml:space="preserve">ИНОМАРКА </v>
      </c>
      <c r="D146" s="214">
        <f>'Бланк заказа с НДС'!G314</f>
        <v>0</v>
      </c>
      <c r="E146" s="214">
        <f>'Бланк заказа с НДС'!H314</f>
        <v>0</v>
      </c>
      <c r="F146" s="214">
        <f>'Бланк заказа с НДС'!I314</f>
        <v>0</v>
      </c>
      <c r="G146" s="214">
        <f>'Бланк заказа с НДС'!K314</f>
        <v>0</v>
      </c>
      <c r="H146" s="214">
        <f>'Бланк заказа с НДС'!L314</f>
        <v>0</v>
      </c>
      <c r="I146" s="215">
        <f>'Бланк заказа с НДС'!N314/1.22</f>
        <v>0</v>
      </c>
      <c r="J146" s="215">
        <f>'Бланк заказа с НДС'!N314</f>
        <v>0</v>
      </c>
      <c r="K146" s="215">
        <f t="shared" si="12"/>
        <v>0</v>
      </c>
      <c r="L146" s="215">
        <f t="shared" si="12"/>
        <v>0</v>
      </c>
      <c r="M146" s="216">
        <f t="shared" si="8"/>
        <v>0</v>
      </c>
      <c r="N146" s="43"/>
      <c r="O146" s="43"/>
      <c r="P146" s="52"/>
      <c r="Q146" s="52"/>
      <c r="R146" s="52"/>
    </row>
    <row r="147" spans="1:18" s="52" customFormat="1" ht="15.75" x14ac:dyDescent="0.2">
      <c r="A147" s="122">
        <f>_xlfn.AGGREGATE(3,3,$B$11:B147)</f>
        <v>120</v>
      </c>
      <c r="B147" s="123" t="str">
        <f>'Бланк заказа с НДС'!B315</f>
        <v>ТЛТ00012836</v>
      </c>
      <c r="C147" s="123" t="str">
        <f>'Бланк заказа с НДС'!F315</f>
        <v>906-617</v>
      </c>
      <c r="D147" s="123">
        <f>'Бланк заказа с НДС'!G315</f>
        <v>4333009090</v>
      </c>
      <c r="E147" s="123" t="str">
        <f>'Бланк заказа с НДС'!H315</f>
        <v>и</v>
      </c>
      <c r="F147" s="123">
        <f>'Бланк заказа с НДС'!I315</f>
        <v>4630017785001</v>
      </c>
      <c r="G147" s="123" t="str">
        <f>'Бланк заказа с НДС'!K315</f>
        <v>906-617</v>
      </c>
      <c r="H147" s="123" t="str">
        <f>'Бланк заказа с НДС'!L315</f>
        <v>906-617 Шаровая опора Toyota Corolla E12 4333009090</v>
      </c>
      <c r="I147" s="124">
        <f>'Бланк заказа с НДС'!N315/1.22</f>
        <v>410</v>
      </c>
      <c r="J147" s="124">
        <f>'Бланк заказа с НДС'!N315</f>
        <v>500.2</v>
      </c>
      <c r="K147" s="124">
        <f t="shared" si="12"/>
        <v>550.22</v>
      </c>
      <c r="L147" s="124">
        <f t="shared" si="12"/>
        <v>605.24200000000008</v>
      </c>
      <c r="M147" s="124">
        <f t="shared" si="8"/>
        <v>817.07670000000019</v>
      </c>
      <c r="N147" s="43"/>
      <c r="O147" s="43"/>
    </row>
    <row r="148" spans="1:18" s="52" customFormat="1" ht="15.75" x14ac:dyDescent="0.2">
      <c r="A148" s="122">
        <f>_xlfn.AGGREGATE(3,3,$B$11:B148)</f>
        <v>121</v>
      </c>
      <c r="B148" s="123" t="str">
        <f>'Бланк заказа с НДС'!B316</f>
        <v>ТЛТ00012837</v>
      </c>
      <c r="C148" s="123" t="str">
        <f>'Бланк заказа с НДС'!F316</f>
        <v>906-618</v>
      </c>
      <c r="D148" s="123">
        <f>'Бланк заказа с НДС'!G316</f>
        <v>4882032010</v>
      </c>
      <c r="E148" s="123" t="str">
        <f>'Бланк заказа с НДС'!H316</f>
        <v>и</v>
      </c>
      <c r="F148" s="123">
        <f>'Бланк заказа с НДС'!I316</f>
        <v>4630017784998</v>
      </c>
      <c r="G148" s="123" t="str">
        <f>'Бланк заказа с НДС'!K316</f>
        <v>906-618</v>
      </c>
      <c r="H148" s="123" t="str">
        <f>'Бланк заказа с НДС'!L316</f>
        <v>906-618 Стойка стабилизатора Toyota Corolla E12 4882032010</v>
      </c>
      <c r="I148" s="124">
        <f>'Бланк заказа с НДС'!N316/1.22</f>
        <v>250</v>
      </c>
      <c r="J148" s="124">
        <f>'Бланк заказа с НДС'!N316</f>
        <v>305</v>
      </c>
      <c r="K148" s="124">
        <f t="shared" si="12"/>
        <v>335.5</v>
      </c>
      <c r="L148" s="124">
        <f t="shared" si="12"/>
        <v>369.05</v>
      </c>
      <c r="M148" s="124">
        <f t="shared" si="8"/>
        <v>498.21750000000003</v>
      </c>
      <c r="N148" s="43"/>
      <c r="O148" s="43"/>
      <c r="R148" s="118"/>
    </row>
    <row r="149" spans="1:18" s="52" customFormat="1" ht="15.75" x14ac:dyDescent="0.2">
      <c r="A149" s="122">
        <f>_xlfn.AGGREGATE(3,3,$B$11:B149)</f>
        <v>122</v>
      </c>
      <c r="B149" s="123" t="str">
        <f>'Бланк заказа с НДС'!B317</f>
        <v>ТЛТ00012831</v>
      </c>
      <c r="C149" s="123" t="str">
        <f>'Бланк заказа с НДС'!F317</f>
        <v>906-612</v>
      </c>
      <c r="D149" s="123" t="str">
        <f>'Бланк заказа с НДС'!G317</f>
        <v>MR476457</v>
      </c>
      <c r="E149" s="123" t="str">
        <f>'Бланк заказа с НДС'!H317</f>
        <v>и</v>
      </c>
      <c r="F149" s="123">
        <f>'Бланк заказа с НДС'!I317</f>
        <v>4630017785056</v>
      </c>
      <c r="G149" s="123" t="str">
        <f>'Бланк заказа с НДС'!K317</f>
        <v>906-612</v>
      </c>
      <c r="H149" s="123" t="str">
        <f>'Бланк заказа с НДС'!L317</f>
        <v>906-612 Рулевой наконечник Mitsubishi Lancer 9 MR476457</v>
      </c>
      <c r="I149" s="124">
        <f>'Бланк заказа с НДС'!N317/1.22</f>
        <v>266.67213114754099</v>
      </c>
      <c r="J149" s="124">
        <f>'Бланк заказа с НДС'!N317</f>
        <v>325.33999999999997</v>
      </c>
      <c r="K149" s="124">
        <f t="shared" si="12"/>
        <v>357.87400000000002</v>
      </c>
      <c r="L149" s="124">
        <f t="shared" si="12"/>
        <v>393.66140000000007</v>
      </c>
      <c r="M149" s="124">
        <f t="shared" si="8"/>
        <v>531.44289000000015</v>
      </c>
      <c r="N149" s="43"/>
      <c r="O149" s="43"/>
      <c r="R149" s="118"/>
    </row>
    <row r="150" spans="1:18" s="52" customFormat="1" ht="15.75" x14ac:dyDescent="0.2">
      <c r="A150" s="122">
        <f>_xlfn.AGGREGATE(3,3,$B$11:B150)</f>
        <v>123</v>
      </c>
      <c r="B150" s="123" t="str">
        <f>'Бланк заказа с НДС'!B318</f>
        <v>ТЛТ00012832</v>
      </c>
      <c r="C150" s="123" t="str">
        <f>'Бланк заказа с НДС'!F318</f>
        <v>906-613</v>
      </c>
      <c r="D150" s="123" t="str">
        <f>'Бланк заказа с НДС'!G318</f>
        <v>MR403419</v>
      </c>
      <c r="E150" s="123" t="str">
        <f>'Бланк заказа с НДС'!H318</f>
        <v>и</v>
      </c>
      <c r="F150" s="123">
        <f>'Бланк заказа с НДС'!I318</f>
        <v>4630017785049</v>
      </c>
      <c r="G150" s="123" t="str">
        <f>'Бланк заказа с НДС'!K318</f>
        <v>906-613</v>
      </c>
      <c r="H150" s="123" t="str">
        <f>'Бланк заказа с НДС'!L318</f>
        <v>906-613 Шаровая опора Mitsubishi Lancer 9 MR403419</v>
      </c>
      <c r="I150" s="124">
        <f>'Бланк заказа с НДС'!N318/1.22</f>
        <v>300</v>
      </c>
      <c r="J150" s="124">
        <f>'Бланк заказа с НДС'!N318</f>
        <v>366</v>
      </c>
      <c r="K150" s="124">
        <f t="shared" si="12"/>
        <v>402.6</v>
      </c>
      <c r="L150" s="124">
        <f t="shared" si="12"/>
        <v>442.86000000000007</v>
      </c>
      <c r="M150" s="124">
        <f t="shared" si="8"/>
        <v>597.8610000000001</v>
      </c>
      <c r="N150" s="43"/>
      <c r="O150" s="43"/>
      <c r="R150" s="118"/>
    </row>
    <row r="151" spans="1:18" s="118" customFormat="1" ht="15.75" x14ac:dyDescent="0.2">
      <c r="A151" s="122">
        <f>_xlfn.AGGREGATE(3,3,$B$11:B151)</f>
        <v>124</v>
      </c>
      <c r="B151" s="123" t="str">
        <f>'Бланк заказа с НДС'!B319</f>
        <v>ТЛТ00012826</v>
      </c>
      <c r="C151" s="123" t="str">
        <f>'Бланк заказа с НДС'!F319</f>
        <v>906-607</v>
      </c>
      <c r="D151" s="123" t="str">
        <f>'Бланк заказа с НДС'!G319</f>
        <v>MN101368</v>
      </c>
      <c r="E151" s="123" t="str">
        <f>'Бланк заказа с НДС'!H319</f>
        <v>и</v>
      </c>
      <c r="F151" s="123">
        <f>'Бланк заказа с НДС'!I319</f>
        <v>4630017785100</v>
      </c>
      <c r="G151" s="123" t="str">
        <f>'Бланк заказа с НДС'!K319</f>
        <v>906-607</v>
      </c>
      <c r="H151" s="123" t="str">
        <f>'Бланк заказа с НДС'!L319</f>
        <v>906-607 Стойка стабилизатора Mitsubishi Lancer 9 MN101368</v>
      </c>
      <c r="I151" s="124">
        <f>'Бланк заказа с НДС'!N319/1.22</f>
        <v>260</v>
      </c>
      <c r="J151" s="124">
        <f>'Бланк заказа с НДС'!N319</f>
        <v>317.2</v>
      </c>
      <c r="K151" s="124">
        <f t="shared" si="12"/>
        <v>348.92</v>
      </c>
      <c r="L151" s="124">
        <f t="shared" si="12"/>
        <v>383.81200000000007</v>
      </c>
      <c r="M151" s="124">
        <f t="shared" si="8"/>
        <v>518.14620000000014</v>
      </c>
      <c r="N151" s="43"/>
      <c r="O151" s="43"/>
      <c r="P151" s="52"/>
      <c r="Q151" s="52"/>
    </row>
    <row r="152" spans="1:18" s="118" customFormat="1" ht="15.75" x14ac:dyDescent="0.2">
      <c r="A152" s="122">
        <f>_xlfn.AGGREGATE(3,3,$B$11:B152)</f>
        <v>125</v>
      </c>
      <c r="B152" s="123" t="str">
        <f>'Бланк заказа с НДС'!B320</f>
        <v>ТЛТ00012818</v>
      </c>
      <c r="C152" s="123" t="str">
        <f>'Бланк заказа с НДС'!F320</f>
        <v>906-599</v>
      </c>
      <c r="D152" s="123" t="str">
        <f>'Бланк заказа с НДС'!G320</f>
        <v>4422A052</v>
      </c>
      <c r="E152" s="123" t="str">
        <f>'Бланк заказа с НДС'!H320</f>
        <v>и</v>
      </c>
      <c r="F152" s="123">
        <f>'Бланк заказа с НДС'!I320</f>
        <v>4630017785186</v>
      </c>
      <c r="G152" s="123" t="str">
        <f>'Бланк заказа с НДС'!K320</f>
        <v>906-599</v>
      </c>
      <c r="H152" s="123" t="str">
        <f>'Бланк заказа с НДС'!L320</f>
        <v>906-599 Рулевой наконечник Mitsubishi Lancer 10 4422A052</v>
      </c>
      <c r="I152" s="124">
        <f>'Бланк заказа с НДС'!N320/1.22</f>
        <v>300</v>
      </c>
      <c r="J152" s="124">
        <f>'Бланк заказа с НДС'!N320</f>
        <v>366</v>
      </c>
      <c r="K152" s="124">
        <f t="shared" si="12"/>
        <v>402.6</v>
      </c>
      <c r="L152" s="124">
        <f t="shared" si="12"/>
        <v>442.86000000000007</v>
      </c>
      <c r="M152" s="124">
        <f t="shared" si="8"/>
        <v>597.8610000000001</v>
      </c>
      <c r="N152" s="43"/>
      <c r="O152" s="43"/>
      <c r="P152" s="52"/>
      <c r="Q152" s="52"/>
    </row>
    <row r="153" spans="1:18" s="118" customFormat="1" ht="15.75" x14ac:dyDescent="0.2">
      <c r="A153" s="122">
        <f>_xlfn.AGGREGATE(3,3,$B$11:B153)</f>
        <v>126</v>
      </c>
      <c r="B153" s="123" t="str">
        <f>'Бланк заказа с НДС'!B321</f>
        <v>ТЛТ00016322</v>
      </c>
      <c r="C153" s="123" t="str">
        <f>'Бланк заказа с НДС'!F321</f>
        <v>906-692</v>
      </c>
      <c r="D153" s="123" t="str">
        <f>'Бланк заказа с НДС'!G321</f>
        <v>40160-9W200</v>
      </c>
      <c r="E153" s="123" t="str">
        <f>'Бланк заказа с НДС'!H321</f>
        <v>и</v>
      </c>
      <c r="F153" s="123">
        <f>'Бланк заказа с НДС'!I321</f>
        <v>4630017926961</v>
      </c>
      <c r="G153" s="123" t="str">
        <f>'Бланк заказа с НДС'!K321</f>
        <v>906-692</v>
      </c>
      <c r="H153" s="123" t="str">
        <f>'Бланк заказа с НДС'!L321</f>
        <v>906-692 Шаровая опора Nissan Qashqai 40160-9W200</v>
      </c>
      <c r="I153" s="124">
        <f>'Бланк заказа с НДС'!N321/1.22</f>
        <v>270</v>
      </c>
      <c r="J153" s="124">
        <f>'Бланк заказа с НДС'!N321</f>
        <v>329.4</v>
      </c>
      <c r="K153" s="124">
        <f t="shared" si="12"/>
        <v>362.34000000000003</v>
      </c>
      <c r="L153" s="124">
        <f t="shared" si="12"/>
        <v>398.57400000000007</v>
      </c>
      <c r="M153" s="124">
        <f t="shared" si="8"/>
        <v>538.07490000000018</v>
      </c>
      <c r="N153" s="43"/>
      <c r="O153" s="43"/>
      <c r="P153" s="52"/>
      <c r="Q153" s="52"/>
    </row>
    <row r="154" spans="1:18" s="118" customFormat="1" ht="15.75" x14ac:dyDescent="0.2">
      <c r="A154" s="122">
        <f>_xlfn.AGGREGATE(3,3,$B$11:B154)</f>
        <v>127</v>
      </c>
      <c r="B154" s="123" t="str">
        <f>'Бланк заказа с НДС'!B322</f>
        <v>ТЛТ00016326</v>
      </c>
      <c r="C154" s="123" t="str">
        <f>'Бланк заказа с НДС'!F322</f>
        <v>906-693</v>
      </c>
      <c r="D154" s="123" t="str">
        <f>'Бланк заказа с НДС'!G322</f>
        <v>54668-1AA0E</v>
      </c>
      <c r="E154" s="123" t="str">
        <f>'Бланк заказа с НДС'!H322</f>
        <v>и</v>
      </c>
      <c r="F154" s="123">
        <f>'Бланк заказа с НДС'!I322</f>
        <v>4630017926978</v>
      </c>
      <c r="G154" s="123" t="str">
        <f>'Бланк заказа с НДС'!K322</f>
        <v>906-693</v>
      </c>
      <c r="H154" s="123" t="str">
        <f>'Бланк заказа с НДС'!L322</f>
        <v>906-693 Стойка стабилизатора левая Nissan Qashqai 54668-1AA0E</v>
      </c>
      <c r="I154" s="124">
        <f>'Бланк заказа с НДС'!N322/1.22</f>
        <v>290</v>
      </c>
      <c r="J154" s="124">
        <f>'Бланк заказа с НДС'!N322</f>
        <v>353.8</v>
      </c>
      <c r="K154" s="124">
        <f t="shared" si="12"/>
        <v>389.18000000000006</v>
      </c>
      <c r="L154" s="124">
        <f t="shared" si="12"/>
        <v>428.09800000000013</v>
      </c>
      <c r="M154" s="124">
        <f t="shared" si="8"/>
        <v>577.93230000000017</v>
      </c>
      <c r="N154" s="43"/>
      <c r="O154" s="43"/>
      <c r="P154" s="52"/>
      <c r="Q154" s="52"/>
    </row>
    <row r="155" spans="1:18" s="118" customFormat="1" ht="15.75" x14ac:dyDescent="0.2">
      <c r="A155" s="122">
        <f>_xlfn.AGGREGATE(3,3,$B$11:B155)</f>
        <v>128</v>
      </c>
      <c r="B155" s="123" t="str">
        <f>'Бланк заказа с НДС'!B323</f>
        <v>ТЛТ00016328</v>
      </c>
      <c r="C155" s="123" t="str">
        <f>'Бланк заказа с НДС'!F323</f>
        <v>906-694</v>
      </c>
      <c r="D155" s="123" t="str">
        <f>'Бланк заказа с НДС'!G323</f>
        <v>54618-1AA0E</v>
      </c>
      <c r="E155" s="123" t="str">
        <f>'Бланк заказа с НДС'!H323</f>
        <v>и</v>
      </c>
      <c r="F155" s="123">
        <f>'Бланк заказа с НДС'!I323</f>
        <v>4630017926985</v>
      </c>
      <c r="G155" s="123" t="str">
        <f>'Бланк заказа с НДС'!K323</f>
        <v>906-694</v>
      </c>
      <c r="H155" s="123" t="str">
        <f>'Бланк заказа с НДС'!L323</f>
        <v>906-694 Стойка стабилизатора правая Nissan Qashqai 54618-1AA0E</v>
      </c>
      <c r="I155" s="124">
        <f>'Бланк заказа с НДС'!N323/1.22</f>
        <v>290</v>
      </c>
      <c r="J155" s="124">
        <f>'Бланк заказа с НДС'!N323</f>
        <v>353.8</v>
      </c>
      <c r="K155" s="124">
        <f t="shared" si="12"/>
        <v>389.18000000000006</v>
      </c>
      <c r="L155" s="124">
        <f t="shared" si="12"/>
        <v>428.09800000000013</v>
      </c>
      <c r="M155" s="124">
        <f t="shared" si="8"/>
        <v>577.93230000000017</v>
      </c>
      <c r="N155" s="43"/>
      <c r="O155" s="43"/>
      <c r="P155" s="52"/>
      <c r="Q155" s="52"/>
    </row>
    <row r="156" spans="1:18" s="118" customFormat="1" ht="19.5" customHeight="1" x14ac:dyDescent="0.2">
      <c r="A156" s="122">
        <f>_xlfn.AGGREGATE(3,3,$B$11:B156)</f>
        <v>129</v>
      </c>
      <c r="B156" s="123" t="str">
        <f>'Бланк заказа с НДС'!B324</f>
        <v>ТЛТ00019598</v>
      </c>
      <c r="C156" s="123" t="str">
        <f>'Бланк заказа с НДС'!F324</f>
        <v>906-734</v>
      </c>
      <c r="D156" s="123">
        <f>'Бланк заказа с НДС'!G324</f>
        <v>31356881808</v>
      </c>
      <c r="E156" s="123" t="str">
        <f>'Бланк заказа с НДС'!H324</f>
        <v>и</v>
      </c>
      <c r="F156" s="123">
        <f>'Бланк заказа с НДС'!I324</f>
        <v>4650017920875</v>
      </c>
      <c r="G156" s="123" t="str">
        <f>'Бланк заказа с НДС'!K324</f>
        <v>906-734</v>
      </c>
      <c r="H156" s="123" t="str">
        <f>'Бланк заказа с НДС'!L324</f>
        <v>906-734 Стойка переднего стабилизатора правая  BMW 31356881808</v>
      </c>
      <c r="I156" s="124">
        <f>'Бланк заказа с НДС'!N324/1.22</f>
        <v>583.32786885245901</v>
      </c>
      <c r="J156" s="124">
        <f>'Бланк заказа с НДС'!N324</f>
        <v>711.66</v>
      </c>
      <c r="K156" s="124">
        <f t="shared" si="12"/>
        <v>782.82600000000002</v>
      </c>
      <c r="L156" s="124">
        <f t="shared" si="12"/>
        <v>861.10860000000014</v>
      </c>
      <c r="M156" s="124">
        <f t="shared" si="8"/>
        <v>1162.4966100000004</v>
      </c>
      <c r="N156" s="43"/>
      <c r="O156" s="43"/>
      <c r="P156" s="52"/>
      <c r="Q156" s="52"/>
      <c r="R156" s="52"/>
    </row>
    <row r="157" spans="1:18" s="118" customFormat="1" ht="15.75" x14ac:dyDescent="0.2">
      <c r="A157" s="122">
        <f>_xlfn.AGGREGATE(3,3,$B$11:B157)</f>
        <v>130</v>
      </c>
      <c r="B157" s="123" t="str">
        <f>'Бланк заказа с НДС'!B325</f>
        <v>ТЛТ00019599</v>
      </c>
      <c r="C157" s="123" t="str">
        <f>'Бланк заказа с НДС'!F325</f>
        <v>906-735</v>
      </c>
      <c r="D157" s="123">
        <f>'Бланк заказа с НДС'!G325</f>
        <v>31356881807</v>
      </c>
      <c r="E157" s="123" t="str">
        <f>'Бланк заказа с НДС'!H325</f>
        <v>и</v>
      </c>
      <c r="F157" s="123">
        <f>'Бланк заказа с НДС'!I325</f>
        <v>4650017920882</v>
      </c>
      <c r="G157" s="123" t="str">
        <f>'Бланк заказа с НДС'!K325</f>
        <v>906-735</v>
      </c>
      <c r="H157" s="123" t="str">
        <f>'Бланк заказа с НДС'!L325</f>
        <v>906-735 Стойка переднего стабилизатора левая  BMW 31356881807</v>
      </c>
      <c r="I157" s="124">
        <f>'Бланк заказа с НДС'!N325/1.22</f>
        <v>583.32786885245901</v>
      </c>
      <c r="J157" s="124">
        <f>'Бланк заказа с НДС'!N325</f>
        <v>711.66</v>
      </c>
      <c r="K157" s="124">
        <f t="shared" si="12"/>
        <v>782.82600000000002</v>
      </c>
      <c r="L157" s="124">
        <f t="shared" si="12"/>
        <v>861.10860000000014</v>
      </c>
      <c r="M157" s="124">
        <f t="shared" si="8"/>
        <v>1162.4966100000004</v>
      </c>
      <c r="N157" s="43"/>
      <c r="O157" s="43"/>
      <c r="P157" s="52"/>
      <c r="Q157" s="52"/>
      <c r="R157" s="52"/>
    </row>
    <row r="158" spans="1:18" s="117" customFormat="1" ht="15.75" x14ac:dyDescent="0.2">
      <c r="A158" s="213">
        <f>_xlfn.AGGREGATE(3,3,$B$11:B158)</f>
        <v>130</v>
      </c>
      <c r="B158" s="214"/>
      <c r="C158" s="214" t="str">
        <f>'Бланк заказа с НДС'!F326</f>
        <v>FORD TRANZIT</v>
      </c>
      <c r="D158" s="214">
        <f>'Бланк заказа с НДС'!G326</f>
        <v>0</v>
      </c>
      <c r="E158" s="214">
        <f>'Бланк заказа с НДС'!H326</f>
        <v>0</v>
      </c>
      <c r="F158" s="214">
        <f>'Бланк заказа с НДС'!I326</f>
        <v>0</v>
      </c>
      <c r="G158" s="214">
        <f>'Бланк заказа с НДС'!K326</f>
        <v>0</v>
      </c>
      <c r="H158" s="214">
        <f>'Бланк заказа с НДС'!L326</f>
        <v>0</v>
      </c>
      <c r="I158" s="215">
        <f>'Бланк заказа с НДС'!N326/1.22</f>
        <v>0</v>
      </c>
      <c r="J158" s="215">
        <f>'Бланк заказа с НДС'!N326</f>
        <v>0</v>
      </c>
      <c r="K158" s="215">
        <f t="shared" si="12"/>
        <v>0</v>
      </c>
      <c r="L158" s="215">
        <f t="shared" si="12"/>
        <v>0</v>
      </c>
      <c r="M158" s="216">
        <f t="shared" si="8"/>
        <v>0</v>
      </c>
      <c r="N158" s="43"/>
      <c r="O158" s="43"/>
      <c r="P158" s="52"/>
      <c r="Q158" s="52"/>
      <c r="R158" s="52"/>
    </row>
    <row r="159" spans="1:18" s="52" customFormat="1" ht="15.75" x14ac:dyDescent="0.2">
      <c r="A159" s="122">
        <f>_xlfn.AGGREGATE(3,3,$B$11:B159)</f>
        <v>131</v>
      </c>
      <c r="B159" s="123" t="str">
        <f>'Бланк заказа с НДС'!B327</f>
        <v>ТЛТ00004580</v>
      </c>
      <c r="C159" s="123" t="str">
        <f>'Бланк заказа с НДС'!F327</f>
        <v>906-413</v>
      </c>
      <c r="D159" s="123">
        <f>'Бланк заказа с НДС'!G327</f>
        <v>1370710</v>
      </c>
      <c r="E159" s="123" t="str">
        <f>'Бланк заказа с НДС'!H327</f>
        <v>и</v>
      </c>
      <c r="F159" s="123">
        <f>'Бланк заказа с НДС'!I327</f>
        <v>1802008221383</v>
      </c>
      <c r="G159" s="123" t="str">
        <f>'Бланк заказа с НДС'!K327</f>
        <v>906-413</v>
      </c>
      <c r="H159" s="123" t="str">
        <f>'Бланк заказа с НДС'!L327</f>
        <v>906-413 Рулевая тяга правая Ford Transit   1370710</v>
      </c>
      <c r="I159" s="124">
        <f>'Бланк заказа с НДС'!N327/1.22</f>
        <v>300</v>
      </c>
      <c r="J159" s="124">
        <f>'Бланк заказа с НДС'!N327</f>
        <v>366</v>
      </c>
      <c r="K159" s="124">
        <f t="shared" si="12"/>
        <v>402.6</v>
      </c>
      <c r="L159" s="124">
        <f t="shared" si="12"/>
        <v>442.86000000000007</v>
      </c>
      <c r="M159" s="124">
        <f t="shared" ref="M159:M171" si="13">L159*1.35</f>
        <v>597.8610000000001</v>
      </c>
      <c r="N159" s="43"/>
      <c r="O159" s="43"/>
    </row>
    <row r="160" spans="1:18" s="52" customFormat="1" ht="15.75" x14ac:dyDescent="0.2">
      <c r="A160" s="122">
        <f>_xlfn.AGGREGATE(3,3,$B$11:B160)</f>
        <v>132</v>
      </c>
      <c r="B160" s="123" t="str">
        <f>'Бланк заказа с НДС'!B328</f>
        <v>ТЛТ00004578</v>
      </c>
      <c r="C160" s="123" t="str">
        <f>'Бланк заказа с НДС'!F328</f>
        <v>906-412</v>
      </c>
      <c r="D160" s="123">
        <f>'Бланк заказа с НДС'!G328</f>
        <v>1370709</v>
      </c>
      <c r="E160" s="123" t="str">
        <f>'Бланк заказа с НДС'!H328</f>
        <v>и</v>
      </c>
      <c r="F160" s="123">
        <f>'Бланк заказа с НДС'!I328</f>
        <v>1802008221376</v>
      </c>
      <c r="G160" s="123" t="str">
        <f>'Бланк заказа с НДС'!K328</f>
        <v>906-412</v>
      </c>
      <c r="H160" s="123" t="str">
        <f>'Бланк заказа с НДС'!L328</f>
        <v>906-412 Рулевая тяга левая Ford Transit   4602028</v>
      </c>
      <c r="I160" s="124">
        <f>'Бланк заказа с НДС'!N328/1.22</f>
        <v>300</v>
      </c>
      <c r="J160" s="124">
        <f>'Бланк заказа с НДС'!N328</f>
        <v>366</v>
      </c>
      <c r="K160" s="124">
        <f t="shared" si="12"/>
        <v>402.6</v>
      </c>
      <c r="L160" s="124">
        <f t="shared" si="12"/>
        <v>442.86000000000007</v>
      </c>
      <c r="M160" s="124">
        <f t="shared" si="13"/>
        <v>597.8610000000001</v>
      </c>
      <c r="N160" s="43"/>
      <c r="O160" s="43"/>
    </row>
    <row r="161" spans="1:18" s="52" customFormat="1" ht="15.75" x14ac:dyDescent="0.2">
      <c r="A161" s="122">
        <f>_xlfn.AGGREGATE(3,3,$B$11:B161)</f>
        <v>133</v>
      </c>
      <c r="B161" s="123" t="str">
        <f>'Бланк заказа с НДС'!B329</f>
        <v>ТЛТ00004576</v>
      </c>
      <c r="C161" s="123" t="str">
        <f>'Бланк заказа с НДС'!F329</f>
        <v>906-411</v>
      </c>
      <c r="D161" s="123">
        <f>'Бланк заказа с НДС'!G329</f>
        <v>4519467</v>
      </c>
      <c r="E161" s="123" t="str">
        <f>'Бланк заказа с НДС'!H329</f>
        <v>и</v>
      </c>
      <c r="F161" s="123">
        <f>'Бланк заказа с НДС'!I329</f>
        <v>1802008221369</v>
      </c>
      <c r="G161" s="123" t="str">
        <f>'Бланк заказа с НДС'!K329</f>
        <v>906-411</v>
      </c>
      <c r="H161" s="123" t="str">
        <f>'Бланк заказа с НДС'!L329</f>
        <v>906-411 Стойка стабилизатора передней подвески Ford Transit   4519467</v>
      </c>
      <c r="I161" s="124">
        <f>'Бланк заказа с НДС'!N329/1.22</f>
        <v>275</v>
      </c>
      <c r="J161" s="124">
        <f>'Бланк заказа с НДС'!N329</f>
        <v>335.5</v>
      </c>
      <c r="K161" s="124">
        <f t="shared" ref="K161:L171" si="14">J161*1.1</f>
        <v>369.05</v>
      </c>
      <c r="L161" s="124">
        <f t="shared" si="14"/>
        <v>405.95500000000004</v>
      </c>
      <c r="M161" s="124">
        <f t="shared" si="13"/>
        <v>548.03925000000004</v>
      </c>
      <c r="N161" s="43"/>
      <c r="O161" s="43"/>
    </row>
    <row r="162" spans="1:18" s="52" customFormat="1" ht="19.5" customHeight="1" x14ac:dyDescent="0.2">
      <c r="A162" s="122">
        <f>_xlfn.AGGREGATE(3,3,$B$11:B162)</f>
        <v>134</v>
      </c>
      <c r="B162" s="123" t="str">
        <f>'Бланк заказа с НДС'!B330</f>
        <v>ТЛТ00004574</v>
      </c>
      <c r="C162" s="123" t="str">
        <f>'Бланк заказа с НДС'!F330</f>
        <v>906-409</v>
      </c>
      <c r="D162" s="123">
        <f>'Бланк заказа с НДС'!G330</f>
        <v>1417351</v>
      </c>
      <c r="E162" s="123" t="str">
        <f>'Бланк заказа с НДС'!H330</f>
        <v>и</v>
      </c>
      <c r="F162" s="123">
        <f>'Бланк заказа с НДС'!I330</f>
        <v>1802008221345</v>
      </c>
      <c r="G162" s="123" t="str">
        <f>'Бланк заказа с НДС'!K330</f>
        <v>906-409</v>
      </c>
      <c r="H162" s="123" t="str">
        <f>'Бланк заказа с НДС'!L330</f>
        <v>906-409 Шаровая опора Ford Transit   1417351</v>
      </c>
      <c r="I162" s="124">
        <f>'Бланк заказа с НДС'!N330/1.22</f>
        <v>550</v>
      </c>
      <c r="J162" s="124">
        <f>'Бланк заказа с НДС'!N330</f>
        <v>671</v>
      </c>
      <c r="K162" s="124">
        <f t="shared" si="14"/>
        <v>738.1</v>
      </c>
      <c r="L162" s="124">
        <f t="shared" si="14"/>
        <v>811.91000000000008</v>
      </c>
      <c r="M162" s="124">
        <f t="shared" si="13"/>
        <v>1096.0785000000001</v>
      </c>
      <c r="N162" s="43"/>
      <c r="O162" s="43"/>
    </row>
    <row r="163" spans="1:18" s="52" customFormat="1" ht="21.75" customHeight="1" x14ac:dyDescent="0.2">
      <c r="A163" s="122">
        <f>_xlfn.AGGREGATE(3,3,$B$11:B163)</f>
        <v>135</v>
      </c>
      <c r="B163" s="123" t="str">
        <f>'Бланк заказа с НДС'!B331</f>
        <v>ТЛТ00012878</v>
      </c>
      <c r="C163" s="123" t="str">
        <f>'Бланк заказа с НДС'!F331</f>
        <v>906-408</v>
      </c>
      <c r="D163" s="123">
        <f>'Бланк заказа с НДС'!G331</f>
        <v>1370741</v>
      </c>
      <c r="E163" s="123" t="str">
        <f>'Бланк заказа с НДС'!H331</f>
        <v>и</v>
      </c>
      <c r="F163" s="123">
        <f>'Бланк заказа с НДС'!I331</f>
        <v>1802008221338</v>
      </c>
      <c r="G163" s="123" t="str">
        <f>'Бланк заказа с НДС'!K331</f>
        <v>906-408</v>
      </c>
      <c r="H163" s="123" t="str">
        <f>'Бланк заказа с НДС'!L331</f>
        <v>906-408 Наконечник рулевой тяги Ford Transit 1370741</v>
      </c>
      <c r="I163" s="124">
        <f>'Бланк заказа с НДС'!N331/1.22</f>
        <v>340</v>
      </c>
      <c r="J163" s="124">
        <f>'Бланк заказа с НДС'!N331</f>
        <v>414.8</v>
      </c>
      <c r="K163" s="124">
        <f t="shared" si="14"/>
        <v>456.28000000000003</v>
      </c>
      <c r="L163" s="124">
        <f t="shared" si="14"/>
        <v>501.90800000000007</v>
      </c>
      <c r="M163" s="124">
        <f t="shared" si="13"/>
        <v>677.57580000000019</v>
      </c>
      <c r="N163" s="43"/>
      <c r="O163" s="43"/>
    </row>
    <row r="164" spans="1:18" s="117" customFormat="1" ht="47.25" x14ac:dyDescent="0.2">
      <c r="A164" s="213">
        <f>_xlfn.AGGREGATE(3,3,$B$11:B164)</f>
        <v>135</v>
      </c>
      <c r="B164" s="214"/>
      <c r="C164" s="214" t="str">
        <f>'Бланк заказа с НДС'!F332</f>
        <v>FIAT  DUCATO, PEUGEOT BOXER, CITROEN JUMPER</v>
      </c>
      <c r="D164" s="214">
        <f>'Бланк заказа с НДС'!G332</f>
        <v>0</v>
      </c>
      <c r="E164" s="214">
        <f>'Бланк заказа с НДС'!H332</f>
        <v>0</v>
      </c>
      <c r="F164" s="214">
        <f>'Бланк заказа с НДС'!I332</f>
        <v>0</v>
      </c>
      <c r="G164" s="214">
        <f>'Бланк заказа с НДС'!K332</f>
        <v>0</v>
      </c>
      <c r="H164" s="214">
        <f>'Бланк заказа с НДС'!L332</f>
        <v>0</v>
      </c>
      <c r="I164" s="215">
        <f>'Бланк заказа с НДС'!N332/1.22</f>
        <v>0</v>
      </c>
      <c r="J164" s="215">
        <f>'Бланк заказа с НДС'!N332</f>
        <v>0</v>
      </c>
      <c r="K164" s="215">
        <f t="shared" si="14"/>
        <v>0</v>
      </c>
      <c r="L164" s="215">
        <f t="shared" si="14"/>
        <v>0</v>
      </c>
      <c r="M164" s="216">
        <f t="shared" si="13"/>
        <v>0</v>
      </c>
      <c r="N164" s="43"/>
      <c r="O164" s="43"/>
      <c r="P164" s="52"/>
      <c r="Q164" s="52"/>
      <c r="R164" s="52"/>
    </row>
    <row r="165" spans="1:18" s="52" customFormat="1" ht="31.5" x14ac:dyDescent="0.2">
      <c r="A165" s="122">
        <f>_xlfn.AGGREGATE(3,3,$B$11:B165)</f>
        <v>136</v>
      </c>
      <c r="B165" s="123" t="str">
        <f>'Бланк заказа с НДС'!B333</f>
        <v>ТЛТ00004584</v>
      </c>
      <c r="C165" s="123" t="str">
        <f>'Бланк заказа с НДС'!F333</f>
        <v>906-415</v>
      </c>
      <c r="D165" s="123" t="str">
        <f>'Бланк заказа с НДС'!G333</f>
        <v>5170F5</v>
      </c>
      <c r="E165" s="123" t="str">
        <f>'Бланк заказа с НДС'!H333</f>
        <v>и</v>
      </c>
      <c r="F165" s="123">
        <f>'Бланк заказа с НДС'!I333</f>
        <v>1802008221284</v>
      </c>
      <c r="G165" s="123" t="str">
        <f>'Бланк заказа с НДС'!K333</f>
        <v>906-415</v>
      </c>
      <c r="H165" s="123" t="str">
        <f>'Бланк заказа с НДС'!L333</f>
        <v>906-415 Стойка стабилизатора задней подвески Fiat Ducato / Peugeot Boxer   5170.F5</v>
      </c>
      <c r="I165" s="124">
        <f>'Бланк заказа с НДС'!N333/1.22</f>
        <v>220</v>
      </c>
      <c r="J165" s="124">
        <f>'Бланк заказа с НДС'!N333</f>
        <v>268.39999999999998</v>
      </c>
      <c r="K165" s="124">
        <f t="shared" si="14"/>
        <v>295.24</v>
      </c>
      <c r="L165" s="124">
        <f t="shared" si="14"/>
        <v>324.76400000000001</v>
      </c>
      <c r="M165" s="124">
        <f t="shared" si="13"/>
        <v>438.43140000000005</v>
      </c>
      <c r="N165" s="43"/>
      <c r="O165" s="43"/>
    </row>
    <row r="166" spans="1:18" s="52" customFormat="1" ht="15.75" x14ac:dyDescent="0.2">
      <c r="A166" s="122">
        <f>_xlfn.AGGREGATE(3,3,$B$11:B166)</f>
        <v>137</v>
      </c>
      <c r="B166" s="123" t="str">
        <f>'Бланк заказа с НДС'!B334</f>
        <v>ТЛТ00004587</v>
      </c>
      <c r="C166" s="123" t="str">
        <f>'Бланк заказа с НДС'!F334</f>
        <v>906-417</v>
      </c>
      <c r="D166" s="123">
        <f>'Бланк заказа с НДС'!G334</f>
        <v>381770</v>
      </c>
      <c r="E166" s="123" t="str">
        <f>'Бланк заказа с НДС'!H334</f>
        <v>и</v>
      </c>
      <c r="F166" s="123">
        <f>'Бланк заказа с НДС'!I334</f>
        <v>1802008221277</v>
      </c>
      <c r="G166" s="123" t="str">
        <f>'Бланк заказа с НДС'!K334</f>
        <v>906-417</v>
      </c>
      <c r="H166" s="123" t="str">
        <f>'Бланк заказа с НДС'!L334</f>
        <v>906-417 Рулевой наконечник правый Fiat Ducato / Peugeot Boxer   3817.70</v>
      </c>
      <c r="I166" s="124">
        <f>'Бланк заказа с НДС'!N334/1.22</f>
        <v>450</v>
      </c>
      <c r="J166" s="124">
        <f>'Бланк заказа с НДС'!N334</f>
        <v>549</v>
      </c>
      <c r="K166" s="124">
        <f t="shared" si="14"/>
        <v>603.90000000000009</v>
      </c>
      <c r="L166" s="124">
        <f t="shared" si="14"/>
        <v>664.29000000000019</v>
      </c>
      <c r="M166" s="124">
        <f t="shared" si="13"/>
        <v>896.79150000000027</v>
      </c>
      <c r="N166" s="43"/>
      <c r="O166" s="43"/>
    </row>
    <row r="167" spans="1:18" s="52" customFormat="1" ht="19.5" customHeight="1" x14ac:dyDescent="0.2">
      <c r="A167" s="122">
        <f>_xlfn.AGGREGATE(3,3,$B$11:B167)</f>
        <v>138</v>
      </c>
      <c r="B167" s="123" t="str">
        <f>'Бланк заказа с НДС'!B335</f>
        <v>ТЛТ00004589</v>
      </c>
      <c r="C167" s="123" t="str">
        <f>'Бланк заказа с НДС'!F335</f>
        <v>906-418</v>
      </c>
      <c r="D167" s="123">
        <f>'Бланк заказа с НДС'!G335</f>
        <v>381777</v>
      </c>
      <c r="E167" s="123" t="str">
        <f>'Бланк заказа с НДС'!H335</f>
        <v>и</v>
      </c>
      <c r="F167" s="123">
        <f>'Бланк заказа с НДС'!I335</f>
        <v>1802008221291</v>
      </c>
      <c r="G167" s="123" t="str">
        <f>'Бланк заказа с НДС'!K335</f>
        <v>906-418</v>
      </c>
      <c r="H167" s="123" t="str">
        <f>'Бланк заказа с НДС'!L335</f>
        <v>906-418 Рулевой наконечник левый Fiat Ducato / Peugeot Boxer   3817.77</v>
      </c>
      <c r="I167" s="124">
        <f>'Бланк заказа с НДС'!N335/1.22</f>
        <v>450</v>
      </c>
      <c r="J167" s="124">
        <f>'Бланк заказа с НДС'!N335</f>
        <v>549</v>
      </c>
      <c r="K167" s="124">
        <f t="shared" si="14"/>
        <v>603.90000000000009</v>
      </c>
      <c r="L167" s="124">
        <f t="shared" si="14"/>
        <v>664.29000000000019</v>
      </c>
      <c r="M167" s="124">
        <f t="shared" si="13"/>
        <v>896.79150000000027</v>
      </c>
      <c r="N167" s="43"/>
      <c r="O167" s="43"/>
    </row>
    <row r="168" spans="1:18" s="52" customFormat="1" ht="15.75" x14ac:dyDescent="0.2">
      <c r="A168" s="122">
        <f>_xlfn.AGGREGATE(3,3,$B$11:B168)</f>
        <v>139</v>
      </c>
      <c r="B168" s="123" t="str">
        <f>'Бланк заказа с НДС'!B336</f>
        <v>ТЛТ00004582</v>
      </c>
      <c r="C168" s="123" t="str">
        <f>'Бланк заказа с НДС'!F336</f>
        <v>906-414</v>
      </c>
      <c r="D168" s="123">
        <f>'Бланк заказа с НДС'!G336</f>
        <v>364076</v>
      </c>
      <c r="E168" s="123" t="str">
        <f>'Бланк заказа с НДС'!H336</f>
        <v>и</v>
      </c>
      <c r="F168" s="123">
        <f>'Бланк заказа с НДС'!I336</f>
        <v>1802008221260</v>
      </c>
      <c r="G168" s="123" t="str">
        <f>'Бланк заказа с НДС'!K336</f>
        <v>906-414</v>
      </c>
      <c r="H168" s="123" t="str">
        <f>'Бланк заказа с НДС'!L336</f>
        <v>906-414 Шаровая опора Fiat Ducato / Peugeot Boxer   3640.76</v>
      </c>
      <c r="I168" s="124">
        <f>'Бланк заказа с НДС'!N336/1.22</f>
        <v>430</v>
      </c>
      <c r="J168" s="124">
        <f>'Бланк заказа с НДС'!N336</f>
        <v>524.6</v>
      </c>
      <c r="K168" s="124">
        <f t="shared" si="14"/>
        <v>577.06000000000006</v>
      </c>
      <c r="L168" s="124">
        <f t="shared" si="14"/>
        <v>634.76600000000008</v>
      </c>
      <c r="M168" s="124">
        <f t="shared" si="13"/>
        <v>856.93410000000017</v>
      </c>
      <c r="N168" s="43"/>
      <c r="O168" s="43"/>
    </row>
    <row r="169" spans="1:18" s="117" customFormat="1" ht="15.75" x14ac:dyDescent="0.2">
      <c r="A169" s="213">
        <f>_xlfn.AGGREGATE(3,3,$B$11:B169)</f>
        <v>139</v>
      </c>
      <c r="B169" s="214"/>
      <c r="C169" s="214" t="str">
        <f>'Бланк заказа с НДС'!F337</f>
        <v>ISUZU/Богдан</v>
      </c>
      <c r="D169" s="214">
        <f>'Бланк заказа с НДС'!G337</f>
        <v>0</v>
      </c>
      <c r="E169" s="214">
        <f>'Бланк заказа с НДС'!H337</f>
        <v>0</v>
      </c>
      <c r="F169" s="214">
        <f>'Бланк заказа с НДС'!I337</f>
        <v>0</v>
      </c>
      <c r="G169" s="214">
        <f>'Бланк заказа с НДС'!K337</f>
        <v>0</v>
      </c>
      <c r="H169" s="214">
        <f>'Бланк заказа с НДС'!L337</f>
        <v>0</v>
      </c>
      <c r="I169" s="215">
        <f>'Бланк заказа с НДС'!N337/1.22</f>
        <v>0</v>
      </c>
      <c r="J169" s="215">
        <f>'Бланк заказа с НДС'!N337</f>
        <v>0</v>
      </c>
      <c r="K169" s="215">
        <f t="shared" si="14"/>
        <v>0</v>
      </c>
      <c r="L169" s="215">
        <f t="shared" si="14"/>
        <v>0</v>
      </c>
      <c r="M169" s="216">
        <f t="shared" si="13"/>
        <v>0</v>
      </c>
      <c r="N169" s="43"/>
      <c r="O169" s="43"/>
      <c r="P169" s="52"/>
      <c r="Q169" s="52"/>
      <c r="R169" s="52"/>
    </row>
    <row r="170" spans="1:18" ht="15.75" x14ac:dyDescent="0.2">
      <c r="A170" s="122">
        <f>_xlfn.AGGREGATE(3,3,$B$11:B170)</f>
        <v>140</v>
      </c>
      <c r="B170" s="123" t="str">
        <f>'Бланк заказа с НДС'!B338</f>
        <v>ТЛТ00004556</v>
      </c>
      <c r="C170" s="123" t="str">
        <f>'Бланк заказа с НДС'!F338</f>
        <v>906-489</v>
      </c>
      <c r="D170" s="123">
        <f>'Бланк заказа с НДС'!G338</f>
        <v>8971673170</v>
      </c>
      <c r="E170" s="123" t="str">
        <f>'Бланк заказа с НДС'!H338</f>
        <v>и</v>
      </c>
      <c r="F170" s="123">
        <f>'Бланк заказа с НДС'!I338</f>
        <v>1802008221871</v>
      </c>
      <c r="G170" s="123" t="str">
        <f>'Бланк заказа с НДС'!K338</f>
        <v>906-489</v>
      </c>
      <c r="H170" s="123" t="str">
        <f>'Бланк заказа с НДС'!L338</f>
        <v>906-489 Крестовина карданного вала 33/104 ISUZU/Богдан   8971673170</v>
      </c>
      <c r="I170" s="124">
        <f>'Бланк заказа с НДС'!N338/1.22</f>
        <v>340</v>
      </c>
      <c r="J170" s="124">
        <f>'Бланк заказа с НДС'!N338</f>
        <v>414.8</v>
      </c>
      <c r="K170" s="124">
        <f t="shared" si="14"/>
        <v>456.28000000000003</v>
      </c>
      <c r="L170" s="124">
        <f t="shared" si="14"/>
        <v>501.90800000000007</v>
      </c>
      <c r="M170" s="124">
        <f t="shared" si="13"/>
        <v>677.57580000000019</v>
      </c>
    </row>
    <row r="171" spans="1:18" ht="15.75" x14ac:dyDescent="0.2">
      <c r="A171" s="122">
        <f>_xlfn.AGGREGATE(3,3,$B$11:B171)</f>
        <v>141</v>
      </c>
      <c r="B171" s="123" t="str">
        <f>'Бланк заказа с НДС'!B339</f>
        <v>ТЛТ00004558</v>
      </c>
      <c r="C171" s="123" t="str">
        <f>'Бланк заказа с НДС'!F339</f>
        <v>906-488</v>
      </c>
      <c r="D171" s="123">
        <f>'Бланк заказа с НДС'!G339</f>
        <v>5373000320</v>
      </c>
      <c r="E171" s="123" t="str">
        <f>'Бланк заказа с НДС'!H339</f>
        <v>и</v>
      </c>
      <c r="F171" s="123">
        <f>'Бланк заказа с НДС'!I339</f>
        <v>1802008221864</v>
      </c>
      <c r="G171" s="123" t="str">
        <f>'Бланк заказа с НДС'!K339</f>
        <v>906-488</v>
      </c>
      <c r="H171" s="123" t="str">
        <f>'Бланк заказа с НДС'!L339</f>
        <v>906-488 Крестовина карданного вала 33/93 ISUZU/Богдан   5373000320</v>
      </c>
      <c r="I171" s="124">
        <f>'Бланк заказа с НДС'!N339/1.22</f>
        <v>290</v>
      </c>
      <c r="J171" s="124">
        <f>'Бланк заказа с НДС'!N339</f>
        <v>353.8</v>
      </c>
      <c r="K171" s="124">
        <f t="shared" si="14"/>
        <v>389.18000000000006</v>
      </c>
      <c r="L171" s="124">
        <f t="shared" si="14"/>
        <v>428.09800000000013</v>
      </c>
      <c r="M171" s="124">
        <f t="shared" si="13"/>
        <v>577.93230000000017</v>
      </c>
    </row>
  </sheetData>
  <autoFilter ref="A10:N171" xr:uid="{00000000-0009-0000-0000-000001000000}"/>
  <conditionalFormatting sqref="H172:H174">
    <cfRule type="expression" dxfId="0" priority="2">
      <formula>#REF!="*"</formula>
    </cfRule>
  </conditionalFormatting>
  <dataValidations count="1">
    <dataValidation allowBlank="1" showInputMessage="1" showErrorMessage="1" errorTitle="Ошибка" error="Введенное значение не соответствует норме упаковки" sqref="M8:M1167" xr:uid="{6D83D40A-C4F3-4F29-9A38-488A4EE01159}">
      <formula1>0</formula1>
      <formula2>0</formula2>
    </dataValidation>
  </dataValidations>
  <pageMargins left="0.32013888888888897" right="0.32013888888888897" top="0.32013888888888897" bottom="0.32013888888888897" header="0.511811023622047" footer="0.511811023622047"/>
  <pageSetup paperSize="9" scale="45" fitToHeight="5" orientation="portrait" useFirstPageNumber="1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7"/>
  <sheetViews>
    <sheetView showZeros="0" view="pageBreakPreview" topLeftCell="A40" zoomScale="90" zoomScaleNormal="100" zoomScalePageLayoutView="90" workbookViewId="0">
      <selection activeCell="A164" sqref="A164"/>
    </sheetView>
  </sheetViews>
  <sheetFormatPr defaultColWidth="8.7109375" defaultRowHeight="12.75" x14ac:dyDescent="0.2"/>
  <cols>
    <col min="1" max="1" width="41.42578125" customWidth="1"/>
    <col min="2" max="2" width="12.85546875" customWidth="1"/>
    <col min="3" max="3" width="10.5703125" customWidth="1"/>
    <col min="4" max="4" width="14.28515625" customWidth="1"/>
    <col min="6" max="6" width="0" hidden="1" customWidth="1"/>
  </cols>
  <sheetData>
    <row r="1" spans="1:12" ht="13.5" customHeight="1" x14ac:dyDescent="0.2">
      <c r="A1" s="327" t="s">
        <v>1098</v>
      </c>
      <c r="B1" s="327"/>
      <c r="C1" s="327"/>
      <c r="D1" s="327"/>
      <c r="E1" s="70"/>
      <c r="F1" s="70"/>
      <c r="G1" s="70"/>
      <c r="H1" s="70"/>
      <c r="I1" s="70"/>
      <c r="J1" s="70"/>
      <c r="K1" s="71"/>
      <c r="L1" s="71"/>
    </row>
    <row r="2" spans="1:12" ht="13.5" customHeight="1" x14ac:dyDescent="0.2">
      <c r="A2" s="328" t="s">
        <v>1099</v>
      </c>
      <c r="B2" s="328"/>
      <c r="C2" s="328"/>
      <c r="D2" s="328"/>
      <c r="E2" s="70"/>
      <c r="F2" s="70"/>
      <c r="G2" s="70"/>
      <c r="H2" s="70"/>
      <c r="I2" s="70"/>
      <c r="J2" s="70"/>
      <c r="K2" s="71"/>
      <c r="L2" s="71"/>
    </row>
    <row r="3" spans="1:12" ht="25.5" x14ac:dyDescent="0.2">
      <c r="A3" s="72"/>
      <c r="B3" s="73" t="s">
        <v>1100</v>
      </c>
      <c r="C3" s="73" t="s">
        <v>1101</v>
      </c>
      <c r="D3" s="74" t="s">
        <v>1102</v>
      </c>
      <c r="E3" s="70"/>
      <c r="F3" s="70"/>
      <c r="G3" s="70"/>
      <c r="H3" s="70"/>
      <c r="I3" s="70"/>
      <c r="J3" s="70"/>
      <c r="K3" s="71"/>
      <c r="L3" s="71"/>
    </row>
    <row r="4" spans="1:12" x14ac:dyDescent="0.2">
      <c r="A4" s="170" t="s">
        <v>1103</v>
      </c>
      <c r="B4" s="171">
        <v>0.03</v>
      </c>
      <c r="C4" s="171">
        <v>3.2500000000000001E-2</v>
      </c>
      <c r="D4" s="172">
        <v>3.5000000000000003E-2</v>
      </c>
      <c r="E4" s="70"/>
      <c r="F4" s="70"/>
      <c r="G4" s="70"/>
      <c r="H4" s="70"/>
      <c r="I4" s="70"/>
      <c r="J4" s="70"/>
      <c r="K4" s="71"/>
      <c r="L4" s="71"/>
    </row>
    <row r="5" spans="1:12" x14ac:dyDescent="0.2">
      <c r="A5" s="173" t="s">
        <v>1104</v>
      </c>
      <c r="B5" s="174">
        <v>0.01</v>
      </c>
      <c r="C5" s="174">
        <v>1.2500000000000001E-2</v>
      </c>
      <c r="D5" s="175">
        <v>1.4999999999999999E-2</v>
      </c>
      <c r="E5" s="70"/>
      <c r="F5" s="70"/>
      <c r="G5" s="70"/>
      <c r="H5" s="70"/>
      <c r="I5" s="70"/>
      <c r="J5" s="70"/>
      <c r="K5" s="71"/>
      <c r="L5" s="71"/>
    </row>
    <row r="6" spans="1:12" ht="13.5" customHeight="1" x14ac:dyDescent="0.2">
      <c r="A6" s="329" t="s">
        <v>1105</v>
      </c>
      <c r="B6" s="329"/>
      <c r="C6" s="329"/>
      <c r="D6" s="329"/>
      <c r="E6" s="70"/>
      <c r="F6" s="70"/>
      <c r="G6" s="70"/>
      <c r="H6" s="70"/>
      <c r="I6" s="70"/>
      <c r="J6" s="70"/>
      <c r="K6" s="71"/>
      <c r="L6" s="71"/>
    </row>
    <row r="7" spans="1:12" ht="25.5" customHeight="1" x14ac:dyDescent="0.2">
      <c r="A7" s="330" t="s">
        <v>1098</v>
      </c>
      <c r="B7" s="73" t="s">
        <v>1106</v>
      </c>
      <c r="C7" s="73" t="s">
        <v>1107</v>
      </c>
      <c r="D7" s="74" t="s">
        <v>1108</v>
      </c>
      <c r="E7" s="70"/>
      <c r="F7" s="70"/>
      <c r="G7" s="70"/>
      <c r="H7" s="70"/>
      <c r="I7" s="70"/>
      <c r="J7" s="70"/>
      <c r="K7" s="71"/>
      <c r="L7" s="71"/>
    </row>
    <row r="8" spans="1:12" ht="28.5" customHeight="1" x14ac:dyDescent="0.2">
      <c r="A8" s="330"/>
      <c r="B8" s="165" t="s">
        <v>1109</v>
      </c>
      <c r="C8" s="171">
        <f>IF($B$67&gt;3000,D4,IF($B$67&gt;1500,C4,IF($B$67&gt;500,B4,0)))</f>
        <v>0</v>
      </c>
      <c r="D8" s="176">
        <f>C8*$B$67</f>
        <v>0</v>
      </c>
      <c r="E8" s="71"/>
      <c r="F8" s="71"/>
      <c r="G8" s="71"/>
      <c r="H8" s="71"/>
      <c r="I8" s="71"/>
      <c r="J8" s="71"/>
      <c r="K8" s="71"/>
      <c r="L8" s="71"/>
    </row>
    <row r="9" spans="1:12" ht="20.25" customHeight="1" x14ac:dyDescent="0.2">
      <c r="A9" s="330"/>
      <c r="B9" s="166" t="s">
        <v>1110</v>
      </c>
      <c r="C9" s="174">
        <f>IF($B$67&gt;3000,D5,IF($B$67&gt;1500,C5,IF($B$67&gt;500,B5,0)))</f>
        <v>0</v>
      </c>
      <c r="D9" s="177">
        <f>C9*$B$67</f>
        <v>0</v>
      </c>
      <c r="E9" s="71"/>
      <c r="F9" s="71"/>
      <c r="G9" s="71"/>
      <c r="H9" s="71"/>
      <c r="I9" s="71"/>
      <c r="J9" s="71"/>
      <c r="K9" s="71"/>
      <c r="L9" s="71"/>
    </row>
    <row r="10" spans="1:12" x14ac:dyDescent="0.2">
      <c r="B10" s="71"/>
      <c r="C10" s="71"/>
      <c r="D10" s="71"/>
      <c r="E10" s="71"/>
      <c r="F10" s="71"/>
      <c r="G10" s="71"/>
      <c r="H10" s="71"/>
      <c r="I10" s="71"/>
      <c r="J10" s="71"/>
    </row>
    <row r="11" spans="1:12" ht="13.5" customHeight="1" x14ac:dyDescent="0.2">
      <c r="A11" s="331" t="s">
        <v>1111</v>
      </c>
      <c r="B11" s="331"/>
      <c r="C11" s="331"/>
      <c r="D11" s="331"/>
      <c r="E11" s="71"/>
      <c r="F11" s="71"/>
      <c r="G11" s="71"/>
      <c r="H11" s="71"/>
      <c r="I11" s="71"/>
      <c r="J11" s="71"/>
      <c r="K11" s="71"/>
      <c r="L11" s="71"/>
    </row>
    <row r="12" spans="1:12" ht="13.5" customHeight="1" x14ac:dyDescent="0.2">
      <c r="A12" s="329" t="s">
        <v>1099</v>
      </c>
      <c r="B12" s="329"/>
      <c r="C12" s="329"/>
      <c r="D12" s="329"/>
      <c r="E12" s="71"/>
      <c r="F12" s="71"/>
      <c r="G12" s="71"/>
      <c r="H12" s="71"/>
      <c r="I12" s="71"/>
      <c r="J12" s="71"/>
      <c r="K12" s="71"/>
      <c r="L12" s="71"/>
    </row>
    <row r="13" spans="1:12" ht="12.75" customHeight="1" x14ac:dyDescent="0.2">
      <c r="A13" s="332" t="s">
        <v>1112</v>
      </c>
      <c r="B13" s="332"/>
      <c r="C13" s="333">
        <v>5.0000000000000001E-3</v>
      </c>
      <c r="D13" s="333"/>
    </row>
    <row r="14" spans="1:12" ht="12.75" customHeight="1" x14ac:dyDescent="0.2">
      <c r="A14" s="334" t="s">
        <v>1113</v>
      </c>
      <c r="B14" s="334"/>
      <c r="C14" s="335">
        <v>0.02</v>
      </c>
      <c r="D14" s="335"/>
    </row>
    <row r="15" spans="1:12" ht="12.75" customHeight="1" x14ac:dyDescent="0.2">
      <c r="A15" s="334" t="s">
        <v>1114</v>
      </c>
      <c r="B15" s="334"/>
      <c r="C15" s="335">
        <v>0.03</v>
      </c>
      <c r="D15" s="335"/>
    </row>
    <row r="16" spans="1:12" ht="13.5" customHeight="1" x14ac:dyDescent="0.2">
      <c r="A16" s="336" t="s">
        <v>1115</v>
      </c>
      <c r="B16" s="336"/>
      <c r="C16" s="337">
        <v>0.04</v>
      </c>
      <c r="D16" s="337"/>
    </row>
    <row r="17" spans="1:4" ht="13.5" customHeight="1" x14ac:dyDescent="0.2">
      <c r="A17" s="328" t="s">
        <v>1105</v>
      </c>
      <c r="B17" s="328"/>
      <c r="C17" s="328"/>
      <c r="D17" s="328"/>
    </row>
    <row r="18" spans="1:4" ht="16.5" customHeight="1" x14ac:dyDescent="0.2">
      <c r="A18" s="338" t="s">
        <v>1116</v>
      </c>
      <c r="B18" s="338"/>
      <c r="C18" s="339">
        <f>'Бланк заказа с НДС'!W342</f>
        <v>0</v>
      </c>
      <c r="D18" s="339"/>
    </row>
    <row r="19" spans="1:4" ht="25.5" x14ac:dyDescent="0.2">
      <c r="A19" s="340" t="s">
        <v>1111</v>
      </c>
      <c r="B19" s="340"/>
      <c r="C19" s="178" t="s">
        <v>1107</v>
      </c>
      <c r="D19" s="179" t="s">
        <v>1108</v>
      </c>
    </row>
    <row r="20" spans="1:4" x14ac:dyDescent="0.2">
      <c r="A20" s="340"/>
      <c r="B20" s="340"/>
      <c r="C20" s="174">
        <f>IF(C18&gt;102.1,C16,IF(C18&gt;82.1,C15,IF(C18&gt;61.1,C14,IF(C18&gt;47.1,C13,0))))</f>
        <v>0</v>
      </c>
      <c r="D20" s="180">
        <f>B67*C20</f>
        <v>0</v>
      </c>
    </row>
    <row r="22" spans="1:4" ht="13.5" customHeight="1" x14ac:dyDescent="0.2">
      <c r="A22" s="327" t="s">
        <v>1117</v>
      </c>
      <c r="B22" s="327"/>
      <c r="C22" s="327"/>
      <c r="D22" s="327"/>
    </row>
    <row r="23" spans="1:4" ht="13.5" customHeight="1" x14ac:dyDescent="0.2">
      <c r="A23" s="329" t="s">
        <v>1099</v>
      </c>
      <c r="B23" s="329"/>
      <c r="C23" s="329"/>
      <c r="D23" s="329"/>
    </row>
    <row r="24" spans="1:4" ht="12.75" customHeight="1" x14ac:dyDescent="0.2">
      <c r="A24" s="332" t="s">
        <v>1118</v>
      </c>
      <c r="B24" s="332"/>
      <c r="C24" s="333">
        <v>5.0000000000000001E-3</v>
      </c>
      <c r="D24" s="333"/>
    </row>
    <row r="25" spans="1:4" ht="12.75" customHeight="1" x14ac:dyDescent="0.2">
      <c r="A25" s="334" t="s">
        <v>1119</v>
      </c>
      <c r="B25" s="334"/>
      <c r="C25" s="335">
        <v>0.01</v>
      </c>
      <c r="D25" s="335"/>
    </row>
    <row r="26" spans="1:4" ht="12.75" customHeight="1" x14ac:dyDescent="0.2">
      <c r="A26" s="334" t="s">
        <v>1120</v>
      </c>
      <c r="B26" s="334"/>
      <c r="C26" s="335">
        <v>1.4999999999999999E-2</v>
      </c>
      <c r="D26" s="335"/>
    </row>
    <row r="27" spans="1:4" ht="12.75" customHeight="1" x14ac:dyDescent="0.2">
      <c r="A27" s="334" t="s">
        <v>1121</v>
      </c>
      <c r="B27" s="334"/>
      <c r="C27" s="335">
        <v>0.02</v>
      </c>
      <c r="D27" s="335"/>
    </row>
    <row r="28" spans="1:4" ht="12.75" customHeight="1" x14ac:dyDescent="0.2">
      <c r="A28" s="334" t="s">
        <v>1122</v>
      </c>
      <c r="B28" s="334"/>
      <c r="C28" s="335">
        <v>2.5000000000000001E-2</v>
      </c>
      <c r="D28" s="335"/>
    </row>
    <row r="29" spans="1:4" ht="13.5" customHeight="1" x14ac:dyDescent="0.2">
      <c r="A29" s="341" t="s">
        <v>1123</v>
      </c>
      <c r="B29" s="341"/>
      <c r="C29" s="337">
        <v>0.03</v>
      </c>
      <c r="D29" s="337"/>
    </row>
    <row r="30" spans="1:4" ht="13.5" customHeight="1" x14ac:dyDescent="0.2">
      <c r="A30" s="328" t="s">
        <v>1105</v>
      </c>
      <c r="B30" s="328"/>
      <c r="C30" s="328"/>
      <c r="D30" s="328"/>
    </row>
    <row r="31" spans="1:4" ht="12.75" customHeight="1" x14ac:dyDescent="0.2">
      <c r="A31" s="338" t="s">
        <v>1124</v>
      </c>
      <c r="B31" s="338"/>
      <c r="C31" s="344">
        <f>'Бланк заказа с НДС'!R342/1000</f>
        <v>0</v>
      </c>
      <c r="D31" s="344"/>
    </row>
    <row r="32" spans="1:4" ht="12.75" customHeight="1" x14ac:dyDescent="0.2">
      <c r="A32" s="342" t="s">
        <v>1125</v>
      </c>
      <c r="B32" s="342"/>
      <c r="C32" s="345">
        <f>'Бланк заказа с НДС'!R345/1000</f>
        <v>0</v>
      </c>
      <c r="D32" s="345"/>
    </row>
    <row r="33" spans="1:4" ht="12.75" customHeight="1" x14ac:dyDescent="0.2">
      <c r="A33" s="342" t="s">
        <v>1126</v>
      </c>
      <c r="B33" s="342"/>
      <c r="C33" s="343" t="e">
        <f>C32/C31</f>
        <v>#DIV/0!</v>
      </c>
      <c r="D33" s="343"/>
    </row>
    <row r="34" spans="1:4" x14ac:dyDescent="0.2">
      <c r="A34" s="75"/>
      <c r="B34" s="76"/>
      <c r="C34" s="77"/>
      <c r="D34" s="78"/>
    </row>
    <row r="35" spans="1:4" ht="25.5" x14ac:dyDescent="0.2">
      <c r="A35" s="340" t="s">
        <v>1117</v>
      </c>
      <c r="B35" s="340"/>
      <c r="C35" s="178" t="s">
        <v>1107</v>
      </c>
      <c r="D35" s="179" t="s">
        <v>1108</v>
      </c>
    </row>
    <row r="36" spans="1:4" ht="13.5" thickBot="1" x14ac:dyDescent="0.25">
      <c r="A36" s="340"/>
      <c r="B36" s="340"/>
      <c r="C36" s="174" t="e">
        <f>IF(C33&gt;0.1,C29,IF(C33&gt;0.0751,C28,IF(C33&gt;0.051,C27,IF(C33&gt;0.0251,C26,IF(C33&gt;0.0151,C25,IF(C33&gt;=0.01,C24,0))))))</f>
        <v>#DIV/0!</v>
      </c>
      <c r="D36" s="180" t="e">
        <f>C36*B66</f>
        <v>#DIV/0!</v>
      </c>
    </row>
    <row r="37" spans="1:4" ht="13.5" thickBot="1" x14ac:dyDescent="0.25">
      <c r="A37" s="186"/>
      <c r="B37" s="186"/>
      <c r="C37" s="187"/>
      <c r="D37" s="188"/>
    </row>
    <row r="38" spans="1:4" x14ac:dyDescent="0.2">
      <c r="A38" s="346" t="s">
        <v>1154</v>
      </c>
      <c r="B38" s="346"/>
      <c r="C38" s="346"/>
      <c r="D38" s="346"/>
    </row>
    <row r="39" spans="1:4" x14ac:dyDescent="0.2">
      <c r="A39" s="350" t="s">
        <v>1099</v>
      </c>
      <c r="B39" s="351"/>
      <c r="C39" s="351"/>
      <c r="D39" s="352"/>
    </row>
    <row r="40" spans="1:4" ht="26.25" thickBot="1" x14ac:dyDescent="0.25">
      <c r="A40" s="208" t="s">
        <v>7</v>
      </c>
      <c r="B40" s="209" t="s">
        <v>1165</v>
      </c>
      <c r="C40" s="353" t="s">
        <v>1132</v>
      </c>
      <c r="D40" s="354"/>
    </row>
    <row r="41" spans="1:4" x14ac:dyDescent="0.2">
      <c r="A41" s="347" t="s">
        <v>393</v>
      </c>
      <c r="B41" s="164">
        <v>60</v>
      </c>
      <c r="C41" s="355">
        <v>0.02</v>
      </c>
      <c r="D41" s="356"/>
    </row>
    <row r="42" spans="1:4" x14ac:dyDescent="0.2">
      <c r="A42" s="348"/>
      <c r="B42" s="165">
        <v>120</v>
      </c>
      <c r="C42" s="357">
        <v>0.03</v>
      </c>
      <c r="D42" s="358"/>
    </row>
    <row r="43" spans="1:4" ht="13.5" thickBot="1" x14ac:dyDescent="0.25">
      <c r="A43" s="349"/>
      <c r="B43" s="166">
        <v>300</v>
      </c>
      <c r="C43" s="359">
        <v>0.05</v>
      </c>
      <c r="D43" s="360"/>
    </row>
    <row r="44" spans="1:4" x14ac:dyDescent="0.2">
      <c r="A44" s="347" t="s">
        <v>384</v>
      </c>
      <c r="B44" s="164">
        <v>30</v>
      </c>
      <c r="C44" s="355">
        <v>0.02</v>
      </c>
      <c r="D44" s="356"/>
    </row>
    <row r="45" spans="1:4" x14ac:dyDescent="0.2">
      <c r="A45" s="348"/>
      <c r="B45" s="165">
        <v>60</v>
      </c>
      <c r="C45" s="357">
        <v>0.03</v>
      </c>
      <c r="D45" s="358"/>
    </row>
    <row r="46" spans="1:4" ht="13.5" thickBot="1" x14ac:dyDescent="0.25">
      <c r="A46" s="349"/>
      <c r="B46" s="166">
        <v>120</v>
      </c>
      <c r="C46" s="359">
        <v>0.05</v>
      </c>
      <c r="D46" s="360"/>
    </row>
    <row r="47" spans="1:4" x14ac:dyDescent="0.2">
      <c r="A47" s="347" t="s">
        <v>387</v>
      </c>
      <c r="B47" s="164">
        <v>30</v>
      </c>
      <c r="C47" s="355">
        <v>0.02</v>
      </c>
      <c r="D47" s="356"/>
    </row>
    <row r="48" spans="1:4" x14ac:dyDescent="0.2">
      <c r="A48" s="348"/>
      <c r="B48" s="165">
        <v>60</v>
      </c>
      <c r="C48" s="357">
        <v>0.03</v>
      </c>
      <c r="D48" s="358"/>
    </row>
    <row r="49" spans="1:6" ht="13.5" thickBot="1" x14ac:dyDescent="0.25">
      <c r="A49" s="349"/>
      <c r="B49" s="166">
        <v>120</v>
      </c>
      <c r="C49" s="359">
        <v>0.05</v>
      </c>
      <c r="D49" s="360"/>
    </row>
    <row r="50" spans="1:6" x14ac:dyDescent="0.2">
      <c r="A50" s="347" t="s">
        <v>744</v>
      </c>
      <c r="B50" s="164">
        <v>96</v>
      </c>
      <c r="C50" s="355">
        <v>0.02</v>
      </c>
      <c r="D50" s="356"/>
    </row>
    <row r="51" spans="1:6" x14ac:dyDescent="0.2">
      <c r="A51" s="348"/>
      <c r="B51" s="165">
        <v>144</v>
      </c>
      <c r="C51" s="357">
        <v>0.03</v>
      </c>
      <c r="D51" s="358"/>
    </row>
    <row r="52" spans="1:6" ht="13.5" thickBot="1" x14ac:dyDescent="0.25">
      <c r="A52" s="349"/>
      <c r="B52" s="166">
        <v>288</v>
      </c>
      <c r="C52" s="359">
        <v>0.05</v>
      </c>
      <c r="D52" s="360"/>
    </row>
    <row r="53" spans="1:6" x14ac:dyDescent="0.2">
      <c r="A53" s="347" t="s">
        <v>499</v>
      </c>
      <c r="B53" s="164">
        <v>50</v>
      </c>
      <c r="C53" s="355">
        <v>0.02</v>
      </c>
      <c r="D53" s="356"/>
    </row>
    <row r="54" spans="1:6" x14ac:dyDescent="0.2">
      <c r="A54" s="348"/>
      <c r="B54" s="165">
        <v>100</v>
      </c>
      <c r="C54" s="357">
        <v>0.03</v>
      </c>
      <c r="D54" s="358"/>
    </row>
    <row r="55" spans="1:6" ht="13.5" thickBot="1" x14ac:dyDescent="0.25">
      <c r="A55" s="349"/>
      <c r="B55" s="166">
        <v>200</v>
      </c>
      <c r="C55" s="359">
        <v>0.05</v>
      </c>
      <c r="D55" s="360"/>
    </row>
    <row r="56" spans="1:6" x14ac:dyDescent="0.2">
      <c r="A56" s="350" t="s">
        <v>1105</v>
      </c>
      <c r="B56" s="351"/>
      <c r="C56" s="351"/>
      <c r="D56" s="352"/>
    </row>
    <row r="57" spans="1:6" x14ac:dyDescent="0.2">
      <c r="A57" s="181" t="s">
        <v>7</v>
      </c>
      <c r="B57" s="167" t="s">
        <v>1155</v>
      </c>
      <c r="C57" s="169" t="s">
        <v>1156</v>
      </c>
      <c r="D57" s="182" t="s">
        <v>1157</v>
      </c>
    </row>
    <row r="58" spans="1:6" x14ac:dyDescent="0.2">
      <c r="A58" s="189" t="s">
        <v>393</v>
      </c>
      <c r="B58" s="190">
        <f>VLOOKUP(Бонус!A58,'Бланк заказа с НДС'!K:Q,7,0)</f>
        <v>0</v>
      </c>
      <c r="C58" s="163">
        <f>IF(B58&gt;=300,B58*F58*0.05*0.8,IF(B58&gt;=120,B58*F58*0.03*0.8,IF(B58&gt;=60,B58*F58*0.02*0.8,0)))</f>
        <v>0</v>
      </c>
      <c r="D58" s="191">
        <f>IF(B58&gt;=300,B58*F58*0.05*0.2,IF(B58&gt;=120,B58*F58*0.03*0.2,IF(B58&gt;=60,B58*F58*0.02*0.2,0)))</f>
        <v>0</v>
      </c>
      <c r="F58">
        <f>VLOOKUP(Бонус!A58,'Бланк заказа с НДС'!K:Q,4,0)</f>
        <v>2185.84</v>
      </c>
    </row>
    <row r="59" spans="1:6" x14ac:dyDescent="0.2">
      <c r="A59" s="189" t="s">
        <v>384</v>
      </c>
      <c r="B59" s="190">
        <f>VLOOKUP(Бонус!A59,'Бланк заказа с НДС'!K:Q,7,0)</f>
        <v>0</v>
      </c>
      <c r="C59" s="163">
        <f>IF(B59&gt;=120,B59*F59*0.05*0.8,IF(B59&gt;=60,B59*F59*0.03*0.8,IF(B59&gt;=30,B59*F59*0.02*0.8,0)))</f>
        <v>0</v>
      </c>
      <c r="D59" s="191">
        <f>IF(B59&gt;=120,B59*F59*0.05*0.2,IF(B59&gt;=60,B59*F59*0.03*0.2,IF(B59&gt;=30,B59*F59*0.02*0.2,0)))</f>
        <v>0</v>
      </c>
      <c r="F59">
        <f>VLOOKUP(Бонус!A59,'Бланк заказа с НДС'!K:Q,4,0)</f>
        <v>1850.34</v>
      </c>
    </row>
    <row r="60" spans="1:6" x14ac:dyDescent="0.2">
      <c r="A60" s="189" t="s">
        <v>387</v>
      </c>
      <c r="B60" s="190">
        <f>VLOOKUP(Бонус!A60,'Бланк заказа с НДС'!K:Q,7,0)</f>
        <v>0</v>
      </c>
      <c r="C60" s="163">
        <f>IF(B60&gt;=120,B60*F60*0.05*0.8,IF(B60&gt;=60,B60*F60*0.03*0.8,IF(B60&gt;=30,B60*F60*0.02*0.8,0)))</f>
        <v>0</v>
      </c>
      <c r="D60" s="191">
        <f>IF(B60&gt;=120,B60*F60*0.05*0.2,IF(B60&gt;=60,B60*F60*0.03*0.2,IF(B60&gt;=30,B60*F60*0.02*0.2,0)))</f>
        <v>0</v>
      </c>
      <c r="F60">
        <f>VLOOKUP(Бонус!A60,'Бланк заказа с НДС'!K:Q,4,0)</f>
        <v>2135</v>
      </c>
    </row>
    <row r="61" spans="1:6" x14ac:dyDescent="0.2">
      <c r="A61" s="189" t="s">
        <v>744</v>
      </c>
      <c r="B61" s="190">
        <f>VLOOKUP(Бонус!A61,'Бланк заказа с НДС'!K:Q,7,0)</f>
        <v>0</v>
      </c>
      <c r="C61" s="163">
        <f>IF(B61&gt;=288,B61*F61*0.05*0.8,IF(B61&gt;=144,B61*F61*0.03*0.8,IF(B61&gt;=96,B61*F61*0.02*0.8,0)))</f>
        <v>0</v>
      </c>
      <c r="D61" s="191">
        <f>IF(B61&gt;=288,B61*F61*0.05*0.2,IF(B61&gt;=144,B61*F61*0.03*0.2,IF(B61&gt;=96,B61*F61*0.02*0.2,0)))</f>
        <v>0</v>
      </c>
      <c r="F61">
        <f>VLOOKUP(Бонус!A61,'Бланк заказа с НДС'!K:Q,4,0)</f>
        <v>405.65</v>
      </c>
    </row>
    <row r="62" spans="1:6" x14ac:dyDescent="0.2">
      <c r="A62" s="189" t="s">
        <v>499</v>
      </c>
      <c r="B62" s="190">
        <f>VLOOKUP(Бонус!A62,'Бланк заказа с НДС'!K:Q,7,0)</f>
        <v>0</v>
      </c>
      <c r="C62" s="163">
        <f>IF(B62&gt;=200,B62*F62*0.05*0.8,IF(B62&gt;=100,B62*F62*0.03*0.8,IF(B62&gt;=50,B62*F62*0.02*0.8,0)))</f>
        <v>0</v>
      </c>
      <c r="D62" s="191">
        <f>IF(B62&gt;=200,B62*F62*0.05*0.2,IF(B62&gt;=100,B62*F62*0.03*0.2,IF(B62&gt;=50,B62*F62*0.02*0.2,0)))</f>
        <v>0</v>
      </c>
      <c r="F62">
        <f>VLOOKUP(Бонус!A62,'Бланк заказа с НДС'!K:Q,4,0)</f>
        <v>427</v>
      </c>
    </row>
    <row r="63" spans="1:6" ht="13.5" thickBot="1" x14ac:dyDescent="0.25">
      <c r="A63" s="183" t="s">
        <v>1127</v>
      </c>
      <c r="B63" s="168"/>
      <c r="C63" s="184">
        <f>SUM(C58:C62)</f>
        <v>0</v>
      </c>
      <c r="D63" s="185">
        <f>SUM(D58:D62)</f>
        <v>0</v>
      </c>
    </row>
    <row r="64" spans="1:6" x14ac:dyDescent="0.2">
      <c r="A64" s="361" t="s">
        <v>1166</v>
      </c>
      <c r="B64" s="361"/>
      <c r="C64" s="361"/>
      <c r="D64" s="361"/>
    </row>
    <row r="65" spans="1:4" x14ac:dyDescent="0.2">
      <c r="A65" s="79" t="s">
        <v>1106</v>
      </c>
      <c r="B65" s="80" t="s">
        <v>1110</v>
      </c>
      <c r="C65" s="81"/>
      <c r="D65" s="82" t="s">
        <v>1128</v>
      </c>
    </row>
    <row r="66" spans="1:4" x14ac:dyDescent="0.2">
      <c r="A66" s="79" t="s">
        <v>1129</v>
      </c>
      <c r="B66" s="83">
        <f>'Бланк заказа с НДС'!R342/1000</f>
        <v>0</v>
      </c>
      <c r="C66" s="81"/>
      <c r="D66" s="82" t="s">
        <v>1110</v>
      </c>
    </row>
    <row r="67" spans="1:4" ht="25.5" x14ac:dyDescent="0.2">
      <c r="A67" s="84" t="s">
        <v>1130</v>
      </c>
      <c r="B67" s="85"/>
      <c r="C67" s="206">
        <f>IF(B66&lt;B67*0.85,0,1)</f>
        <v>1</v>
      </c>
      <c r="D67" s="86"/>
    </row>
    <row r="68" spans="1:4" x14ac:dyDescent="0.2">
      <c r="A68" s="84" t="s">
        <v>1131</v>
      </c>
      <c r="B68" s="87" t="s">
        <v>1132</v>
      </c>
      <c r="C68" s="206"/>
      <c r="D68" s="70"/>
    </row>
    <row r="69" spans="1:4" x14ac:dyDescent="0.2">
      <c r="A69" s="84" t="s">
        <v>1098</v>
      </c>
      <c r="B69" s="88">
        <f>IF(B65="предоплата",C8*C67,C9*C67)</f>
        <v>0</v>
      </c>
      <c r="C69" s="206">
        <f>IF(B65="предоплата",D8*C67,D9*C67)</f>
        <v>0</v>
      </c>
      <c r="D69" s="70"/>
    </row>
    <row r="70" spans="1:4" x14ac:dyDescent="0.2">
      <c r="A70" s="84" t="s">
        <v>1111</v>
      </c>
      <c r="B70" s="88">
        <f>C20*C67</f>
        <v>0</v>
      </c>
      <c r="C70" s="206">
        <f>D20*C67</f>
        <v>0</v>
      </c>
      <c r="D70" s="70"/>
    </row>
    <row r="71" spans="1:4" ht="25.5" x14ac:dyDescent="0.2">
      <c r="A71" s="84" t="s">
        <v>1117</v>
      </c>
      <c r="B71" s="88" t="e">
        <f>C36*C67</f>
        <v>#DIV/0!</v>
      </c>
      <c r="C71" s="206" t="e">
        <f>D36*C67</f>
        <v>#DIV/0!</v>
      </c>
      <c r="D71" s="70"/>
    </row>
    <row r="72" spans="1:4" x14ac:dyDescent="0.2">
      <c r="A72" s="192" t="s">
        <v>1160</v>
      </c>
      <c r="B72" s="193" t="e">
        <f>B69+B70+B71</f>
        <v>#DIV/0!</v>
      </c>
      <c r="C72" s="207" t="e">
        <f>SUM(C69:C71)</f>
        <v>#DIV/0!</v>
      </c>
      <c r="D72" s="70"/>
    </row>
    <row r="73" spans="1:4" ht="13.5" thickBot="1" x14ac:dyDescent="0.25">
      <c r="A73" s="194"/>
      <c r="B73" s="195"/>
      <c r="C73" s="196"/>
      <c r="D73" s="70"/>
    </row>
    <row r="74" spans="1:4" ht="38.25" x14ac:dyDescent="0.2">
      <c r="A74" s="197"/>
      <c r="B74" s="198" t="s">
        <v>1161</v>
      </c>
      <c r="C74" s="198" t="s">
        <v>1162</v>
      </c>
      <c r="D74" s="203" t="s">
        <v>1163</v>
      </c>
    </row>
    <row r="75" spans="1:4" x14ac:dyDescent="0.2">
      <c r="A75" s="199" t="s">
        <v>1158</v>
      </c>
      <c r="B75" s="163" t="e">
        <f>B77*0.8</f>
        <v>#DIV/0!</v>
      </c>
      <c r="C75" s="163">
        <f>C63/1000</f>
        <v>0</v>
      </c>
      <c r="D75" s="204" t="e">
        <f>SUM(B75:C75)</f>
        <v>#DIV/0!</v>
      </c>
    </row>
    <row r="76" spans="1:4" x14ac:dyDescent="0.2">
      <c r="A76" s="199" t="s">
        <v>1159</v>
      </c>
      <c r="B76" s="163" t="e">
        <f>B77-B75</f>
        <v>#DIV/0!</v>
      </c>
      <c r="C76" s="163">
        <f>D63/1000</f>
        <v>0</v>
      </c>
      <c r="D76" s="204" t="e">
        <f t="shared" ref="D76:D77" si="0">SUM(B76:C76)</f>
        <v>#DIV/0!</v>
      </c>
    </row>
    <row r="77" spans="1:4" ht="13.5" thickBot="1" x14ac:dyDescent="0.25">
      <c r="A77" s="205" t="s">
        <v>1164</v>
      </c>
      <c r="B77" s="200" t="e">
        <f>B72*B67</f>
        <v>#DIV/0!</v>
      </c>
      <c r="C77" s="201">
        <f>SUM(C75:C76)</f>
        <v>0</v>
      </c>
      <c r="D77" s="202" t="e">
        <f t="shared" si="0"/>
        <v>#DIV/0!</v>
      </c>
    </row>
  </sheetData>
  <mergeCells count="65">
    <mergeCell ref="A56:D56"/>
    <mergeCell ref="A64:D64"/>
    <mergeCell ref="A50:A52"/>
    <mergeCell ref="C50:D50"/>
    <mergeCell ref="C51:D51"/>
    <mergeCell ref="C52:D52"/>
    <mergeCell ref="A53:A55"/>
    <mergeCell ref="C53:D53"/>
    <mergeCell ref="C54:D54"/>
    <mergeCell ref="C55:D55"/>
    <mergeCell ref="A44:A46"/>
    <mergeCell ref="C44:D44"/>
    <mergeCell ref="C45:D45"/>
    <mergeCell ref="C46:D46"/>
    <mergeCell ref="A47:A49"/>
    <mergeCell ref="C47:D47"/>
    <mergeCell ref="C48:D48"/>
    <mergeCell ref="C49:D49"/>
    <mergeCell ref="A38:D38"/>
    <mergeCell ref="A41:A43"/>
    <mergeCell ref="A39:D39"/>
    <mergeCell ref="C40:D40"/>
    <mergeCell ref="C41:D41"/>
    <mergeCell ref="C42:D42"/>
    <mergeCell ref="C43:D43"/>
    <mergeCell ref="A33:B33"/>
    <mergeCell ref="C33:D33"/>
    <mergeCell ref="A35:B36"/>
    <mergeCell ref="A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4:B24"/>
    <mergeCell ref="C24:D24"/>
    <mergeCell ref="A25:B25"/>
    <mergeCell ref="C25:D25"/>
    <mergeCell ref="A26:B26"/>
    <mergeCell ref="C26:D26"/>
    <mergeCell ref="A18:B18"/>
    <mergeCell ref="C18:D18"/>
    <mergeCell ref="A19:B20"/>
    <mergeCell ref="A22:D22"/>
    <mergeCell ref="A23:D23"/>
    <mergeCell ref="A15:B15"/>
    <mergeCell ref="C15:D15"/>
    <mergeCell ref="A16:B16"/>
    <mergeCell ref="C16:D16"/>
    <mergeCell ref="A17:D17"/>
    <mergeCell ref="A12:D12"/>
    <mergeCell ref="A13:B13"/>
    <mergeCell ref="C13:D13"/>
    <mergeCell ref="A14:B14"/>
    <mergeCell ref="C14:D14"/>
    <mergeCell ref="A1:D1"/>
    <mergeCell ref="A2:D2"/>
    <mergeCell ref="A6:D6"/>
    <mergeCell ref="A7:A9"/>
    <mergeCell ref="A11:D11"/>
  </mergeCells>
  <dataValidations count="1">
    <dataValidation type="list" allowBlank="1" showErrorMessage="1" sqref="B65" xr:uid="{00000000-0002-0000-0300-000000000000}">
      <formula1>$D$65:$D$66</formula1>
      <formula2>0</formula2>
    </dataValidation>
  </dataValidations>
  <pageMargins left="0.7" right="0.7" top="0.75" bottom="0.75" header="0.511811023622047" footer="0.511811023622047"/>
  <pageSetup paperSize="9" scale="61" orientation="portrait" horizontalDpi="300" verticalDpi="300" r:id="rId1"/>
  <rowBreaks count="1" manualBreakCount="1">
    <brk id="5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10B69-BEAF-43A9-98FE-719279B03F4A}">
  <dimension ref="A2:K38"/>
  <sheetViews>
    <sheetView workbookViewId="0"/>
  </sheetViews>
  <sheetFormatPr defaultRowHeight="12.75" x14ac:dyDescent="0.2"/>
  <cols>
    <col min="1" max="1" width="17.5703125" style="159" customWidth="1"/>
    <col min="2" max="2" width="12.140625" style="153" customWidth="1"/>
    <col min="3" max="3" width="14.42578125" style="153" customWidth="1"/>
    <col min="4" max="4" width="16.7109375" style="159" customWidth="1"/>
    <col min="5" max="5" width="17.85546875" style="159" customWidth="1"/>
    <col min="6" max="6" width="21" style="159" customWidth="1"/>
    <col min="7" max="11" width="12.140625" style="153" customWidth="1"/>
    <col min="12" max="16384" width="9.140625" style="153"/>
  </cols>
  <sheetData>
    <row r="2" spans="1:10" ht="18" x14ac:dyDescent="0.25">
      <c r="A2" s="151"/>
      <c r="B2" s="152"/>
      <c r="C2" s="152"/>
      <c r="D2" s="151"/>
      <c r="E2" s="151"/>
      <c r="F2" s="151"/>
      <c r="G2" s="152"/>
      <c r="H2" s="152"/>
      <c r="I2" s="152"/>
      <c r="J2" s="152"/>
    </row>
    <row r="3" spans="1:10" ht="18" x14ac:dyDescent="0.25">
      <c r="A3" s="151"/>
      <c r="B3" s="152"/>
      <c r="C3" s="152"/>
      <c r="D3" s="151"/>
      <c r="E3" s="151"/>
      <c r="F3" s="151"/>
      <c r="G3" s="152"/>
      <c r="H3" s="152"/>
      <c r="I3" s="152"/>
      <c r="J3" s="152"/>
    </row>
    <row r="4" spans="1:10" ht="25.5" x14ac:dyDescent="0.25">
      <c r="A4" s="154" t="s">
        <v>1142</v>
      </c>
      <c r="B4" s="154" t="s">
        <v>1132</v>
      </c>
      <c r="C4" s="162" t="s">
        <v>1151</v>
      </c>
      <c r="D4" s="162" t="s">
        <v>1152</v>
      </c>
      <c r="E4" s="161" t="s">
        <v>1153</v>
      </c>
      <c r="F4" s="155"/>
      <c r="G4" s="156"/>
      <c r="H4" s="156"/>
      <c r="I4" s="157"/>
      <c r="J4" s="152"/>
    </row>
    <row r="5" spans="1:10" ht="18" x14ac:dyDescent="0.25">
      <c r="A5" s="158">
        <v>60</v>
      </c>
      <c r="B5" s="158">
        <v>2</v>
      </c>
      <c r="C5" s="158">
        <f>IF('Бланк заказа с НДС'!Q104&lt;60,0,'Бланк заказа с НДС'!Q104)</f>
        <v>0</v>
      </c>
      <c r="D5" s="158"/>
      <c r="E5" s="158"/>
      <c r="F5" s="158"/>
      <c r="G5" s="158"/>
      <c r="H5" s="158"/>
      <c r="I5" s="151"/>
      <c r="J5" s="152"/>
    </row>
    <row r="6" spans="1:10" ht="18" x14ac:dyDescent="0.25">
      <c r="A6" s="158">
        <v>120</v>
      </c>
      <c r="B6" s="158">
        <v>3</v>
      </c>
      <c r="C6" s="158"/>
      <c r="D6" s="158"/>
      <c r="E6" s="158"/>
      <c r="F6" s="158"/>
      <c r="G6" s="158"/>
      <c r="H6" s="158"/>
      <c r="I6" s="151"/>
      <c r="J6" s="152"/>
    </row>
    <row r="7" spans="1:10" ht="18" x14ac:dyDescent="0.25">
      <c r="A7" s="158">
        <v>300</v>
      </c>
      <c r="B7" s="158">
        <v>5</v>
      </c>
      <c r="C7" s="158"/>
      <c r="D7" s="158"/>
      <c r="E7" s="158"/>
      <c r="F7" s="158"/>
      <c r="G7" s="158"/>
      <c r="H7" s="158"/>
      <c r="I7" s="151"/>
      <c r="J7" s="152"/>
    </row>
    <row r="8" spans="1:10" ht="39.75" customHeight="1" x14ac:dyDescent="0.25">
      <c r="A8" s="151"/>
      <c r="B8" s="152"/>
      <c r="C8" s="152"/>
      <c r="D8" s="151"/>
      <c r="E8" s="151"/>
      <c r="F8" s="158"/>
      <c r="G8" s="158"/>
      <c r="H8" s="158"/>
      <c r="I8" s="152"/>
      <c r="J8" s="152"/>
    </row>
    <row r="9" spans="1:10" ht="18" x14ac:dyDescent="0.25">
      <c r="A9" s="155" t="s">
        <v>1143</v>
      </c>
      <c r="B9" s="154" t="s">
        <v>1132</v>
      </c>
      <c r="C9" s="154"/>
      <c r="D9" s="154"/>
      <c r="E9" s="155"/>
      <c r="F9" s="155"/>
      <c r="G9" s="156"/>
      <c r="H9" s="156"/>
      <c r="I9" s="152"/>
      <c r="J9" s="152"/>
    </row>
    <row r="10" spans="1:10" ht="18" x14ac:dyDescent="0.25">
      <c r="A10" s="158">
        <v>30</v>
      </c>
      <c r="B10" s="158">
        <v>2</v>
      </c>
      <c r="C10" s="158"/>
      <c r="D10" s="158"/>
      <c r="E10" s="158"/>
      <c r="F10" s="158"/>
      <c r="G10" s="158"/>
      <c r="H10" s="158"/>
      <c r="I10" s="152"/>
      <c r="J10" s="152"/>
    </row>
    <row r="11" spans="1:10" ht="18" x14ac:dyDescent="0.25">
      <c r="A11" s="158">
        <v>60</v>
      </c>
      <c r="B11" s="158">
        <v>3</v>
      </c>
      <c r="C11" s="158"/>
      <c r="D11" s="158"/>
      <c r="E11" s="158"/>
      <c r="F11" s="158"/>
      <c r="G11" s="158"/>
      <c r="H11" s="158"/>
      <c r="I11" s="152"/>
      <c r="J11" s="152"/>
    </row>
    <row r="12" spans="1:10" ht="18" x14ac:dyDescent="0.25">
      <c r="A12" s="158">
        <v>120</v>
      </c>
      <c r="B12" s="158">
        <v>5</v>
      </c>
      <c r="C12" s="158"/>
      <c r="D12" s="158"/>
      <c r="E12" s="158"/>
      <c r="F12" s="158"/>
      <c r="G12" s="158"/>
      <c r="H12" s="158"/>
      <c r="I12" s="152"/>
      <c r="J12" s="152"/>
    </row>
    <row r="13" spans="1:10" ht="51.75" customHeight="1" x14ac:dyDescent="0.25">
      <c r="D13" s="151"/>
      <c r="E13" s="151"/>
      <c r="F13" s="158"/>
      <c r="G13" s="158"/>
      <c r="H13" s="158"/>
      <c r="I13" s="152"/>
      <c r="J13" s="152"/>
    </row>
    <row r="14" spans="1:10" ht="18" x14ac:dyDescent="0.25">
      <c r="A14" s="155" t="s">
        <v>1144</v>
      </c>
      <c r="B14" s="154" t="s">
        <v>1132</v>
      </c>
      <c r="C14" s="154"/>
      <c r="D14" s="154"/>
      <c r="E14" s="155"/>
      <c r="F14" s="155"/>
      <c r="G14" s="156"/>
      <c r="H14" s="156"/>
      <c r="I14" s="152"/>
      <c r="J14" s="152"/>
    </row>
    <row r="15" spans="1:10" ht="18" x14ac:dyDescent="0.25">
      <c r="A15" s="158">
        <v>30</v>
      </c>
      <c r="B15" s="158">
        <v>2</v>
      </c>
      <c r="C15" s="158"/>
      <c r="D15" s="158"/>
      <c r="E15" s="158"/>
      <c r="F15" s="158"/>
      <c r="G15" s="158"/>
      <c r="H15" s="158"/>
      <c r="I15" s="152"/>
      <c r="J15" s="152"/>
    </row>
    <row r="16" spans="1:10" ht="18" x14ac:dyDescent="0.25">
      <c r="A16" s="158">
        <v>60</v>
      </c>
      <c r="B16" s="158">
        <v>3</v>
      </c>
      <c r="C16" s="158"/>
      <c r="D16" s="158"/>
      <c r="E16" s="158"/>
      <c r="F16" s="158"/>
      <c r="G16" s="158"/>
      <c r="H16" s="158"/>
      <c r="I16" s="152"/>
      <c r="J16" s="152"/>
    </row>
    <row r="17" spans="1:11" ht="18" x14ac:dyDescent="0.25">
      <c r="A17" s="158">
        <v>120</v>
      </c>
      <c r="B17" s="158">
        <v>5</v>
      </c>
      <c r="C17" s="158"/>
      <c r="D17" s="158"/>
      <c r="E17" s="158"/>
      <c r="F17" s="158"/>
      <c r="G17" s="158"/>
      <c r="H17" s="158"/>
      <c r="I17" s="152"/>
      <c r="J17" s="152"/>
    </row>
    <row r="18" spans="1:11" ht="49.7" customHeight="1" x14ac:dyDescent="0.25">
      <c r="A18" s="151"/>
      <c r="B18" s="152"/>
      <c r="C18" s="152"/>
      <c r="D18" s="151"/>
      <c r="E18" s="151"/>
      <c r="F18" s="158"/>
      <c r="G18" s="158"/>
      <c r="H18" s="158"/>
      <c r="I18" s="152"/>
      <c r="J18" s="152"/>
    </row>
    <row r="19" spans="1:11" ht="18" x14ac:dyDescent="0.25">
      <c r="A19" s="154" t="s">
        <v>1145</v>
      </c>
      <c r="B19" s="154" t="s">
        <v>1132</v>
      </c>
      <c r="C19" s="154"/>
      <c r="D19" s="154"/>
      <c r="E19" s="155"/>
      <c r="F19" s="155"/>
      <c r="G19" s="156"/>
      <c r="H19" s="156"/>
      <c r="I19" s="152"/>
      <c r="J19" s="152"/>
    </row>
    <row r="20" spans="1:11" ht="18" x14ac:dyDescent="0.25">
      <c r="A20" s="158">
        <v>96</v>
      </c>
      <c r="B20" s="158">
        <v>2</v>
      </c>
      <c r="C20" s="158"/>
      <c r="D20" s="158"/>
      <c r="E20" s="158"/>
      <c r="F20" s="158"/>
      <c r="G20" s="158"/>
      <c r="H20" s="158"/>
      <c r="I20" s="152"/>
      <c r="J20" s="152"/>
    </row>
    <row r="21" spans="1:11" ht="18" x14ac:dyDescent="0.25">
      <c r="A21" s="158">
        <v>144</v>
      </c>
      <c r="B21" s="158">
        <v>3</v>
      </c>
      <c r="C21" s="158"/>
      <c r="D21" s="158"/>
      <c r="E21" s="158"/>
      <c r="F21" s="158"/>
      <c r="G21" s="158"/>
      <c r="H21" s="158"/>
      <c r="I21" s="152"/>
      <c r="J21" s="152"/>
    </row>
    <row r="22" spans="1:11" ht="18" x14ac:dyDescent="0.25">
      <c r="A22" s="158">
        <v>288</v>
      </c>
      <c r="B22" s="158">
        <v>5</v>
      </c>
      <c r="C22" s="158"/>
      <c r="D22" s="158"/>
      <c r="E22" s="158"/>
      <c r="F22" s="158"/>
      <c r="G22" s="158"/>
      <c r="H22" s="158"/>
      <c r="I22" s="152"/>
      <c r="J22" s="152"/>
    </row>
    <row r="23" spans="1:11" ht="51.75" customHeight="1" x14ac:dyDescent="0.25">
      <c r="A23" s="151"/>
      <c r="B23" s="152"/>
      <c r="C23" s="152"/>
      <c r="D23" s="151"/>
      <c r="E23" s="151"/>
      <c r="F23" s="158"/>
      <c r="G23" s="158"/>
      <c r="H23" s="158"/>
      <c r="I23" s="152"/>
      <c r="J23" s="152"/>
    </row>
    <row r="24" spans="1:11" ht="18" x14ac:dyDescent="0.25">
      <c r="A24" s="154" t="s">
        <v>1146</v>
      </c>
      <c r="B24" s="154" t="s">
        <v>1132</v>
      </c>
      <c r="C24" s="154"/>
      <c r="D24" s="154"/>
      <c r="E24" s="155"/>
      <c r="F24" s="155"/>
      <c r="G24" s="156"/>
      <c r="H24" s="156"/>
      <c r="I24" s="152"/>
      <c r="J24" s="152"/>
    </row>
    <row r="25" spans="1:11" ht="18" x14ac:dyDescent="0.25">
      <c r="A25" s="158">
        <v>50</v>
      </c>
      <c r="B25" s="158">
        <v>2</v>
      </c>
      <c r="C25" s="158"/>
      <c r="D25" s="158"/>
      <c r="E25" s="158"/>
      <c r="F25" s="158"/>
      <c r="G25" s="158"/>
      <c r="H25" s="158"/>
      <c r="I25" s="152"/>
      <c r="J25" s="152"/>
    </row>
    <row r="26" spans="1:11" ht="18" x14ac:dyDescent="0.25">
      <c r="A26" s="158">
        <v>100</v>
      </c>
      <c r="B26" s="158">
        <v>3</v>
      </c>
      <c r="C26" s="158"/>
      <c r="D26" s="158"/>
      <c r="E26" s="158"/>
      <c r="F26" s="158"/>
      <c r="G26" s="158"/>
      <c r="H26" s="158"/>
      <c r="I26" s="152"/>
      <c r="J26" s="152"/>
    </row>
    <row r="27" spans="1:11" ht="18" x14ac:dyDescent="0.25">
      <c r="A27" s="158">
        <v>200</v>
      </c>
      <c r="B27" s="158">
        <v>5</v>
      </c>
      <c r="C27" s="158"/>
      <c r="D27" s="158"/>
      <c r="E27" s="158"/>
      <c r="F27" s="158"/>
      <c r="G27" s="158"/>
      <c r="H27" s="158"/>
      <c r="I27" s="152"/>
      <c r="J27" s="152"/>
    </row>
    <row r="28" spans="1:11" ht="18" x14ac:dyDescent="0.25">
      <c r="D28" s="151"/>
      <c r="E28" s="151"/>
    </row>
    <row r="29" spans="1:11" ht="18" x14ac:dyDescent="0.25">
      <c r="D29" s="151"/>
      <c r="E29" s="151"/>
    </row>
    <row r="30" spans="1:11" ht="18" x14ac:dyDescent="0.25">
      <c r="A30" s="362" t="s">
        <v>1147</v>
      </c>
      <c r="B30" s="362"/>
      <c r="C30" s="362"/>
      <c r="D30" s="362"/>
      <c r="E30" s="362"/>
      <c r="F30" s="362"/>
      <c r="G30" s="362"/>
      <c r="H30" s="362"/>
      <c r="I30" s="362"/>
      <c r="J30" s="362"/>
      <c r="K30" s="362"/>
    </row>
    <row r="31" spans="1:11" ht="18" x14ac:dyDescent="0.25">
      <c r="A31" s="363" t="s">
        <v>1148</v>
      </c>
      <c r="B31" s="363"/>
      <c r="C31" s="363"/>
      <c r="D31" s="363"/>
      <c r="E31" s="363"/>
      <c r="F31" s="363"/>
      <c r="G31" s="363"/>
      <c r="H31" s="363"/>
      <c r="I31" s="363"/>
      <c r="J31" s="363"/>
      <c r="K31" s="363"/>
    </row>
    <row r="32" spans="1:11" ht="18" x14ac:dyDescent="0.25">
      <c r="A32" s="363" t="s">
        <v>1149</v>
      </c>
      <c r="B32" s="363"/>
      <c r="C32" s="363"/>
      <c r="D32" s="363"/>
      <c r="E32" s="363"/>
      <c r="F32" s="363"/>
      <c r="G32" s="363"/>
      <c r="H32" s="363"/>
      <c r="I32" s="363"/>
      <c r="J32" s="363"/>
      <c r="K32" s="363"/>
    </row>
    <row r="33" spans="1:11" ht="18" x14ac:dyDescent="0.25">
      <c r="A33" s="363" t="s">
        <v>1150</v>
      </c>
      <c r="B33" s="363"/>
      <c r="C33" s="363"/>
      <c r="D33" s="363"/>
      <c r="E33" s="363"/>
      <c r="F33" s="363"/>
      <c r="G33" s="363"/>
      <c r="H33" s="363"/>
      <c r="I33" s="363"/>
      <c r="J33" s="363"/>
      <c r="K33" s="363"/>
    </row>
    <row r="34" spans="1:11" ht="18" x14ac:dyDescent="0.25">
      <c r="D34" s="151"/>
      <c r="E34" s="151"/>
    </row>
    <row r="35" spans="1:11" ht="18" x14ac:dyDescent="0.25">
      <c r="A35" s="160"/>
      <c r="B35" s="157"/>
      <c r="C35" s="157"/>
      <c r="D35" s="151"/>
      <c r="E35" s="151"/>
    </row>
    <row r="36" spans="1:11" ht="18" x14ac:dyDescent="0.25">
      <c r="A36" s="151"/>
      <c r="B36" s="151"/>
      <c r="C36" s="151"/>
      <c r="D36" s="151"/>
      <c r="E36" s="151"/>
    </row>
    <row r="37" spans="1:11" ht="18" x14ac:dyDescent="0.25">
      <c r="A37" s="151"/>
      <c r="B37" s="151"/>
      <c r="C37" s="151"/>
      <c r="D37" s="151"/>
      <c r="E37" s="151"/>
    </row>
    <row r="38" spans="1:11" ht="18" x14ac:dyDescent="0.25">
      <c r="A38" s="151"/>
      <c r="B38" s="151"/>
      <c r="C38" s="151"/>
      <c r="D38" s="151"/>
      <c r="E38" s="151"/>
    </row>
  </sheetData>
  <mergeCells count="4">
    <mergeCell ref="A30:K30"/>
    <mergeCell ref="A31:K31"/>
    <mergeCell ref="A32:K32"/>
    <mergeCell ref="A33:K33"/>
  </mergeCells>
  <pageMargins left="0" right="0" top="0.39370078740157483" bottom="0.39370078740157483" header="0" footer="0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Лист1</vt:lpstr>
      <vt:lpstr>Бланк заказа с НДС</vt:lpstr>
      <vt:lpstr>Лист2</vt:lpstr>
      <vt:lpstr>Коды ТНВЭД</vt:lpstr>
      <vt:lpstr>Прайс общ</vt:lpstr>
      <vt:lpstr>Прайс осн</vt:lpstr>
      <vt:lpstr>Прайс зонт</vt:lpstr>
      <vt:lpstr>Прайс ином</vt:lpstr>
      <vt:lpstr>Бонус</vt:lpstr>
      <vt:lpstr>Фокусный продукт</vt:lpstr>
      <vt:lpstr>'Бланк заказа с НДС'!Область_печати</vt:lpstr>
      <vt:lpstr>Бонус!Область_печати</vt:lpstr>
      <vt:lpstr>'Коды ТНВЭД'!Область_печати</vt:lpstr>
      <vt:lpstr>'Прайс зонт'!Область_печати</vt:lpstr>
      <vt:lpstr>'Прайс ином'!Область_печати</vt:lpstr>
      <vt:lpstr>'Прайс общ'!Область_печати</vt:lpstr>
      <vt:lpstr>'Прайс осн'!Область_печати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Багаутдинов Игорь И.</dc:creator>
  <dc:description/>
  <cp:lastModifiedBy>Чирков Андрей Викторович</cp:lastModifiedBy>
  <cp:revision>27</cp:revision>
  <cp:lastPrinted>2025-03-13T12:27:41Z</cp:lastPrinted>
  <dcterms:created xsi:type="dcterms:W3CDTF">2019-01-31T01:36:32Z</dcterms:created>
  <dcterms:modified xsi:type="dcterms:W3CDTF">2026-08-26T13:00:30Z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KSOProductBuildVer">
    <vt:lpwstr>1049-11.2.0.8934</vt:lpwstr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